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trlProps/ctrlProp1.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xl/ctrlProps/ctrlProp3.xml" ContentType="application/vnd.ms-excel.controlproperties+xml"/>
  <Override PartName="/xl/ctrlProps/ctrlProp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5 - Statistik\1.Daten\17 Politik\"/>
    </mc:Choice>
  </mc:AlternateContent>
  <workbookProtection lockStructure="1"/>
  <bookViews>
    <workbookView xWindow="-15" yWindow="-15" windowWidth="19155" windowHeight="5985"/>
  </bookViews>
  <sheets>
    <sheet name="Mandate nach Geschlecht" sheetId="2" r:id="rId1"/>
    <sheet name="Detailergebnisse seit 1990" sheetId="3" r:id="rId2"/>
    <sheet name="Uebersetzungen" sheetId="4" state="hidden" r:id="rId3"/>
  </sheets>
  <calcPr calcId="162913"/>
</workbook>
</file>

<file path=xl/calcChain.xml><?xml version="1.0" encoding="utf-8"?>
<calcChain xmlns="http://schemas.openxmlformats.org/spreadsheetml/2006/main">
  <c r="A63" i="3" l="1"/>
  <c r="A62" i="3"/>
  <c r="C38" i="3" l="1"/>
  <c r="J12" i="3"/>
  <c r="I12" i="3"/>
  <c r="H12" i="3"/>
  <c r="G12" i="3"/>
  <c r="F12" i="3"/>
  <c r="E12" i="3"/>
  <c r="H11" i="3"/>
  <c r="J11" i="3"/>
  <c r="I11" i="3"/>
  <c r="E11" i="3"/>
  <c r="G11" i="3"/>
  <c r="F11" i="3"/>
  <c r="C14" i="3"/>
  <c r="C51" i="3"/>
  <c r="C57" i="3"/>
  <c r="C59" i="3"/>
  <c r="C54" i="3"/>
  <c r="C53" i="3"/>
  <c r="C33" i="3"/>
  <c r="C28" i="3"/>
  <c r="C22" i="3"/>
  <c r="C58" i="3"/>
  <c r="C50" i="3"/>
  <c r="C46" i="3"/>
  <c r="C42" i="3"/>
  <c r="C23" i="3"/>
  <c r="C49" i="3"/>
  <c r="C45" i="3"/>
  <c r="C41" i="3"/>
  <c r="C37" i="3"/>
  <c r="C32" i="3"/>
  <c r="C27" i="3"/>
  <c r="C21" i="3"/>
  <c r="C17" i="3"/>
  <c r="C52" i="3"/>
  <c r="C36" i="3"/>
  <c r="C31" i="3"/>
  <c r="C26" i="3"/>
  <c r="C20" i="3"/>
  <c r="C16" i="3"/>
  <c r="D42" i="3"/>
  <c r="D41" i="3"/>
  <c r="D58" i="3"/>
  <c r="D57" i="3"/>
  <c r="D50" i="3"/>
  <c r="D49" i="3"/>
  <c r="D46" i="3"/>
  <c r="D45" i="3"/>
  <c r="D37" i="3"/>
  <c r="D36" i="3"/>
  <c r="D32" i="3"/>
  <c r="D31" i="3"/>
  <c r="D27" i="3"/>
  <c r="D26" i="3"/>
  <c r="D17" i="3"/>
  <c r="D21" i="3"/>
  <c r="D20" i="3"/>
  <c r="D16" i="3"/>
  <c r="A16" i="3"/>
  <c r="D14" i="3"/>
  <c r="A59" i="3"/>
  <c r="A57" i="3"/>
  <c r="A51" i="3"/>
  <c r="A49" i="3"/>
  <c r="A47" i="3"/>
  <c r="A45" i="3"/>
  <c r="A43" i="3"/>
  <c r="A41" i="3"/>
  <c r="A38" i="3"/>
  <c r="A36" i="3"/>
  <c r="A33" i="3"/>
  <c r="A31" i="3"/>
  <c r="A28" i="3"/>
  <c r="A26" i="3"/>
  <c r="A22" i="3"/>
  <c r="A20" i="3"/>
  <c r="A18" i="3"/>
  <c r="A9" i="3"/>
  <c r="A7" i="3"/>
  <c r="A22" i="2"/>
  <c r="A21" i="2" l="1"/>
  <c r="A20" i="2"/>
  <c r="A19" i="2"/>
  <c r="A17" i="2"/>
  <c r="A16" i="2"/>
  <c r="A15" i="2"/>
  <c r="A14" i="2"/>
  <c r="A13"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9" i="2"/>
  <c r="A7" i="2"/>
  <c r="C17" i="2" l="1"/>
  <c r="D17" i="2"/>
  <c r="E17" i="2"/>
  <c r="F17" i="2"/>
  <c r="G17" i="2"/>
  <c r="H17" i="2"/>
  <c r="I17" i="2"/>
  <c r="J17" i="2"/>
  <c r="K17" i="2"/>
  <c r="L17" i="2"/>
  <c r="M17" i="2"/>
  <c r="N17" i="2"/>
  <c r="O17" i="2"/>
  <c r="P17" i="2"/>
  <c r="Q17" i="2"/>
  <c r="R17" i="2"/>
  <c r="S17" i="2"/>
  <c r="T17" i="2"/>
  <c r="U17" i="2"/>
  <c r="B17" i="2"/>
</calcChain>
</file>

<file path=xl/sharedStrings.xml><?xml version="1.0" encoding="utf-8"?>
<sst xmlns="http://schemas.openxmlformats.org/spreadsheetml/2006/main" count="218" uniqueCount="147">
  <si>
    <t>FDP</t>
  </si>
  <si>
    <t>CVP</t>
  </si>
  <si>
    <t>SVP</t>
  </si>
  <si>
    <t>Total</t>
  </si>
  <si>
    <t>F</t>
  </si>
  <si>
    <t>M</t>
  </si>
  <si>
    <t>Anmerkungen:</t>
  </si>
  <si>
    <t>In Graubünden wurden die Ständeratswahlen bis 2003 ein Jahr vor den Nationalratswahlen durchgeführt. Seit 2007 finden die Ständeratswahlen gleichzeitig wie die Nationalratswahlen statt.</t>
  </si>
  <si>
    <t>Partei</t>
  </si>
  <si>
    <t>Ständeratswahlen in Graubünden: Mandate nach Geschlecht</t>
  </si>
  <si>
    <t>1. Wahlgang</t>
  </si>
  <si>
    <t>2. Wahlgang</t>
  </si>
  <si>
    <t>Wahltag</t>
  </si>
  <si>
    <t>gewählt:</t>
  </si>
  <si>
    <t>nicht gewählt:</t>
  </si>
  <si>
    <t>16.10.94</t>
  </si>
  <si>
    <t>Verschiedene</t>
  </si>
  <si>
    <t/>
  </si>
  <si>
    <t>25.9.1994</t>
  </si>
  <si>
    <t>27.9.1998</t>
  </si>
  <si>
    <t>22.9.2002</t>
  </si>
  <si>
    <t>Ständeratswahlen in Graubünden: Detailergebnisse seit 1990</t>
  </si>
  <si>
    <t>Quelle: BFS (Statistik der Wahlen und Abstimmungen)</t>
  </si>
  <si>
    <t>Die Mitte</t>
  </si>
  <si>
    <t>Vetsch Hans</t>
  </si>
  <si>
    <t>Tabelle</t>
  </si>
  <si>
    <t>Code</t>
  </si>
  <si>
    <t>DE</t>
  </si>
  <si>
    <t>RM</t>
  </si>
  <si>
    <t>IT</t>
  </si>
  <si>
    <t>Sprache</t>
  </si>
  <si>
    <t>&lt;Fachbereich&gt;</t>
  </si>
  <si>
    <t>Daten &amp; Statistik</t>
  </si>
  <si>
    <t>Datas &amp; Statistica</t>
  </si>
  <si>
    <t>Dati &amp; Statistica</t>
  </si>
  <si>
    <t>T1</t>
  </si>
  <si>
    <t>&lt;Titel&gt;</t>
  </si>
  <si>
    <t>&lt;SpaltenTitel_1&gt;</t>
  </si>
  <si>
    <t>Partida</t>
  </si>
  <si>
    <t>Partito</t>
  </si>
  <si>
    <t>T1-2</t>
  </si>
  <si>
    <t>&lt;Zeilentitel_1&gt;</t>
  </si>
  <si>
    <t>PLD</t>
  </si>
  <si>
    <t>PLR</t>
  </si>
  <si>
    <t>&lt;Zeilentitel_2&gt;</t>
  </si>
  <si>
    <t>Allianza dal Center</t>
  </si>
  <si>
    <t>Il Centro</t>
  </si>
  <si>
    <t>&lt;Zeilentitel_3&gt;</t>
  </si>
  <si>
    <t>PCD</t>
  </si>
  <si>
    <t>PPD</t>
  </si>
  <si>
    <t>&lt;Zeilentitel_4&gt;</t>
  </si>
  <si>
    <t>SP</t>
  </si>
  <si>
    <t>PS</t>
  </si>
  <si>
    <t>&lt;Zeilentitel_5&gt;</t>
  </si>
  <si>
    <t>PPS</t>
  </si>
  <si>
    <t>UDC</t>
  </si>
  <si>
    <t>GLP</t>
  </si>
  <si>
    <t>PVL</t>
  </si>
  <si>
    <t>Altri</t>
  </si>
  <si>
    <t>Totale</t>
  </si>
  <si>
    <t>&lt;Quelle_1&gt;</t>
  </si>
  <si>
    <t>&lt;Aktualisierung&gt;</t>
  </si>
  <si>
    <t>Letztmals aktualisiert am: 21.03.2024</t>
  </si>
  <si>
    <t>Ultima actualisaziun: 21.03.2024</t>
  </si>
  <si>
    <t>Ultimo aggiornamento: 21.03.2024</t>
  </si>
  <si>
    <t>T2</t>
  </si>
  <si>
    <t>&lt;T2Titel&gt;</t>
  </si>
  <si>
    <t>&lt;T2SpaltenTitel_1&gt;</t>
  </si>
  <si>
    <t>D</t>
  </si>
  <si>
    <t>&lt;T2SpaltenTitel_2&gt;</t>
  </si>
  <si>
    <t>U</t>
  </si>
  <si>
    <t>&lt;T2SpaltenTitel_3&gt;</t>
  </si>
  <si>
    <t>Wahlbeteiligung</t>
  </si>
  <si>
    <t>Participaziun a las elecziuns</t>
  </si>
  <si>
    <t>&lt;SpaltenTitel_2&gt;</t>
  </si>
  <si>
    <t>&lt;SpaltenTitel_3&gt;</t>
  </si>
  <si>
    <t>&lt;Legende_1&gt;</t>
  </si>
  <si>
    <t>&lt;Legende_2&gt;</t>
  </si>
  <si>
    <t>Parteilos</t>
  </si>
  <si>
    <t>Senza partida</t>
  </si>
  <si>
    <t>Senza partito</t>
  </si>
  <si>
    <t>Erhaltene Stimmen</t>
  </si>
  <si>
    <t>&lt;T2SpaltenTitel_4&gt;</t>
  </si>
  <si>
    <t>&lt;T2SpaltenTitel_5&gt;</t>
  </si>
  <si>
    <t>&lt;T2Zeilentitel_1&gt;</t>
  </si>
  <si>
    <t>&lt;T2Zeilentitel_2&gt;</t>
  </si>
  <si>
    <t>&lt;T2Zeilentitel_3&gt;</t>
  </si>
  <si>
    <t>&lt;T2Zeilentitel_4&gt;</t>
  </si>
  <si>
    <t>&lt;T2Zeilentitel_5&gt;</t>
  </si>
  <si>
    <t>&lt;T2Zeilentitel_6&gt;</t>
  </si>
  <si>
    <t>&lt;T2Zeilentitel_7&gt;</t>
  </si>
  <si>
    <t>&lt;T2Zeilentitel_8&gt;</t>
  </si>
  <si>
    <t>&lt;T2Zeilentitel_9&gt;</t>
  </si>
  <si>
    <t>&lt;T2Zeilentitel_10&gt;</t>
  </si>
  <si>
    <t>&lt;T2Zeilentitel_11&gt;</t>
  </si>
  <si>
    <t>&lt;T2Zeilentitel_12&gt;</t>
  </si>
  <si>
    <t>Status</t>
  </si>
  <si>
    <t>bisher</t>
  </si>
  <si>
    <t>neu</t>
  </si>
  <si>
    <t>GADIENT ULRICH</t>
  </si>
  <si>
    <t>CAVELTI LUREGN MATHIAS</t>
  </si>
  <si>
    <t>BRÄNDLI CHRISTOFFEL</t>
  </si>
  <si>
    <t>MAISSEN THEO</t>
  </si>
  <si>
    <t>Hämmerle Andrea</t>
  </si>
  <si>
    <t>Flury Johannes</t>
  </si>
  <si>
    <t>Semadeni Silva</t>
  </si>
  <si>
    <t>Peyer Peter</t>
  </si>
  <si>
    <t>Brändli Christoffel</t>
  </si>
  <si>
    <t>Maissen Theo</t>
  </si>
  <si>
    <t>Pfenninger Johannes</t>
  </si>
  <si>
    <t>Engler Stefan</t>
  </si>
  <si>
    <t>Schmid Martin</t>
  </si>
  <si>
    <t>Danuser Géraldine</t>
  </si>
  <si>
    <t>Favre Accola Valérie</t>
  </si>
  <si>
    <t>Pult Jon</t>
  </si>
  <si>
    <t>Stammwitz Timo</t>
  </si>
  <si>
    <t>&lt;T2SpaltenTitel_6&gt;</t>
  </si>
  <si>
    <t>&lt;T2SpaltenTitel_7&gt;</t>
  </si>
  <si>
    <t>Elezioni Consiglio degli Stati nei Grigioni: Mandati suddivisi per sesso</t>
  </si>
  <si>
    <t>Elecziuns dal cussegl dals chantuns en il Grischun: mandats tenor il sex</t>
  </si>
  <si>
    <t>Remartgas:</t>
  </si>
  <si>
    <t>En il Grischun èn las elecziuns dal cussegl dals chantuns vegnidas realisadas fin l'onn 2003, in onn avant las elecziuns dal cussegl naziunal. Dapi l'onn 2007 han las elecziuns dal cussegl dals chantuns lieu il medem mument sco las elecziuns dal cussegl naziunal.</t>
  </si>
  <si>
    <t>Osservazioni:</t>
  </si>
  <si>
    <t>Nei Grigioni le elezioni del Consiglio degli Stati fino al 2003 si sono svolte un anno prima delle elezioni del Consiglio nazionale. Dal 2007 le elezioni del Consiglio degli Stati si svolgono contemporaneamente a quelle del Consiglio nazionale.</t>
  </si>
  <si>
    <t>Funtauna: UST (statistica d'elecziuns e da votaziuns)</t>
  </si>
  <si>
    <t>Fonte: UST (statistiche delle elezioni e votazioni)</t>
  </si>
  <si>
    <t>Elezioni Consiglio degli Stati nei Grigioni: risultati dettagliati dal 1990</t>
  </si>
  <si>
    <t>Elecziuns dal cussegl dals chantuns en il Grischun: resultats detagliads dapi 1990</t>
  </si>
  <si>
    <t>1. scrutini</t>
  </si>
  <si>
    <t>2. scrutini</t>
  </si>
  <si>
    <t>Vuschs obtegnidas</t>
  </si>
  <si>
    <t>Divers</t>
  </si>
  <si>
    <t>Di d'elecziun</t>
  </si>
  <si>
    <t>Stato</t>
  </si>
  <si>
    <t>Giorno delle elezioni</t>
  </si>
  <si>
    <t>Affluenza alle urne</t>
  </si>
  <si>
    <t>Voti ottenuti</t>
  </si>
  <si>
    <t>1. scrutinio</t>
  </si>
  <si>
    <t>2. scrutinio</t>
  </si>
  <si>
    <t>elegì:</t>
  </si>
  <si>
    <t>betg elegì:</t>
  </si>
  <si>
    <t>fin ussa</t>
  </si>
  <si>
    <t>nov</t>
  </si>
  <si>
    <t>nuovo</t>
  </si>
  <si>
    <t>fino ad ora</t>
  </si>
  <si>
    <t>non eletto:</t>
  </si>
  <si>
    <t>eletto: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</si>
</sst>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 #,##0.00_ ;_ * \-#,##0.00_ ;_ * &quot;-&quot;??_ ;_ @_ "/>
    <numFmt numFmtId="164" formatCode="&quot;  &quot;@"/>
    <numFmt numFmtId="165" formatCode="0.0&quot;     &quot;"/>
    <numFmt numFmtId="166" formatCode="0.0"/>
    <numFmt numFmtId="167" formatCode="@&quot;  &quot;"/>
    <numFmt numFmtId="168" formatCode="0&quot; &quot;"/>
    <numFmt numFmtId="169" formatCode="_ * #,##0_ ;_ * \-#,##0_ ;_ * &quot;-&quot;??_ ;_ @_ "/>
    <numFmt numFmtId="170" formatCode="d\.m\.yyyy"/>
    <numFmt numFmtId="171" formatCode="0.0%"/>
    <numFmt numFmtId="172" formatCode="@&quot; &quot;"/>
    <numFmt numFmtId="173" formatCode="#,##0&quot; &quot;;\-#,##0&quot; &quot;;\–\–&quot; &quot;;"/>
    <numFmt numFmtId="174" formatCode="0.0%&quot;  &quot;"/>
    <numFmt numFmtId="175" formatCode="#,##0&quot;  &quot;"/>
    <numFmt numFmtId="176" formatCode="dd/mm/yyyy;@"/>
  </numFmts>
  <fonts count="16" x14ac:knownFonts="1">
    <font>
      <sz val="8"/>
      <name val="Arial"/>
    </font>
    <font>
      <sz val="8"/>
      <name val="Arial"/>
      <family val="2"/>
    </font>
    <font>
      <sz val="8"/>
      <name val="Arial"/>
      <family val="2"/>
    </font>
    <font>
      <sz val="11"/>
      <color indexed="8"/>
      <name val="Calibri"/>
      <family val="2"/>
    </font>
    <font>
      <sz val="11"/>
      <color indexed="10"/>
      <name val="Arial"/>
      <family val="2"/>
    </font>
    <font>
      <sz val="11"/>
      <name val="Arial"/>
      <family val="2"/>
    </font>
    <font>
      <b/>
      <sz val="11"/>
      <name val="Arial"/>
      <family val="2"/>
    </font>
    <font>
      <i/>
      <sz val="11"/>
      <name val="Arial"/>
      <family val="2"/>
    </font>
    <font>
      <b/>
      <sz val="10"/>
      <name val="Arial"/>
      <family val="2"/>
    </font>
    <font>
      <b/>
      <sz val="12"/>
      <name val="Arial"/>
      <family val="2"/>
    </font>
    <font>
      <sz val="10"/>
      <name val="Arial"/>
      <family val="2"/>
    </font>
    <font>
      <u/>
      <sz val="10"/>
      <color indexed="12"/>
      <name val="Arial"/>
      <family val="2"/>
    </font>
    <font>
      <sz val="10"/>
      <name val="MS Sans Serif"/>
      <family val="2"/>
    </font>
    <font>
      <sz val="11"/>
      <name val="Arial Narrow"/>
      <family val="2"/>
    </font>
    <font>
      <sz val="14"/>
      <color rgb="FFFF0000"/>
      <name val="Arial"/>
      <family val="2"/>
    </font>
    <font>
      <sz val="8"/>
      <color rgb="FF000000"/>
      <name val="Segoe UI"/>
      <family val="2"/>
    </font>
  </fonts>
  <fills count="12">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indexed="64"/>
      </patternFill>
    </fill>
    <fill>
      <patternFill patternType="solid">
        <fgColor rgb="FFEEECE1"/>
        <bgColor indexed="64"/>
      </patternFill>
    </fill>
    <fill>
      <patternFill patternType="solid">
        <fgColor rgb="FFDDD9C4"/>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43" fontId="10" fillId="0" borderId="0" applyFont="0" applyFill="0" applyBorder="0" applyAlignment="0" applyProtection="0"/>
    <xf numFmtId="0" fontId="12" fillId="0" borderId="0"/>
    <xf numFmtId="0" fontId="2" fillId="0" borderId="0"/>
    <xf numFmtId="0" fontId="10" fillId="0" borderId="0"/>
    <xf numFmtId="0" fontId="3" fillId="0" borderId="0"/>
    <xf numFmtId="0" fontId="3" fillId="0" borderId="0"/>
  </cellStyleXfs>
  <cellXfs count="149">
    <xf numFmtId="0" fontId="0" fillId="0" borderId="0" xfId="0"/>
    <xf numFmtId="0" fontId="5" fillId="0" borderId="0" xfId="0" applyFont="1" applyFill="1"/>
    <xf numFmtId="0" fontId="6" fillId="0" borderId="0" xfId="0" applyFont="1" applyFill="1"/>
    <xf numFmtId="0" fontId="6" fillId="0" borderId="0" xfId="0" applyNumberFormat="1" applyFont="1" applyFill="1" applyBorder="1"/>
    <xf numFmtId="0" fontId="5" fillId="0" borderId="0" xfId="0" applyFont="1" applyFill="1" applyAlignment="1">
      <alignment vertical="center"/>
    </xf>
    <xf numFmtId="164"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0" xfId="0" applyNumberFormat="1" applyFont="1" applyFill="1" applyBorder="1"/>
    <xf numFmtId="0" fontId="5" fillId="0" borderId="0" xfId="0" applyFont="1" applyFill="1" applyBorder="1"/>
    <xf numFmtId="167" fontId="4" fillId="0" borderId="0" xfId="0" applyNumberFormat="1" applyFont="1" applyFill="1" applyAlignment="1">
      <alignment horizontal="right"/>
    </xf>
    <xf numFmtId="0" fontId="4" fillId="0" borderId="0" xfId="0" applyFont="1" applyFill="1"/>
    <xf numFmtId="0" fontId="5" fillId="4" borderId="0" xfId="0" applyFont="1" applyFill="1" applyBorder="1"/>
    <xf numFmtId="0" fontId="5" fillId="4" borderId="0" xfId="0" applyFont="1" applyFill="1" applyBorder="1" applyAlignment="1">
      <alignment vertical="center"/>
    </xf>
    <xf numFmtId="0" fontId="5" fillId="4" borderId="0" xfId="0" applyNumberFormat="1" applyFont="1" applyFill="1" applyBorder="1" applyAlignment="1">
      <alignment vertical="center"/>
    </xf>
    <xf numFmtId="0" fontId="5" fillId="4" borderId="0" xfId="0" applyFont="1" applyFill="1" applyBorder="1" applyAlignment="1"/>
    <xf numFmtId="0" fontId="5" fillId="4" borderId="0" xfId="0" applyNumberFormat="1" applyFont="1" applyFill="1" applyBorder="1" applyAlignment="1"/>
    <xf numFmtId="171" fontId="5" fillId="4" borderId="0" xfId="0" applyNumberFormat="1" applyFont="1" applyFill="1" applyBorder="1" applyAlignment="1">
      <alignment horizontal="center"/>
    </xf>
    <xf numFmtId="174" fontId="5" fillId="4" borderId="0" xfId="0" applyNumberFormat="1" applyFont="1" applyFill="1" applyBorder="1" applyAlignment="1">
      <alignment horizontal="right"/>
    </xf>
    <xf numFmtId="175" fontId="5" fillId="4" borderId="0" xfId="0" applyNumberFormat="1" applyFont="1" applyFill="1" applyBorder="1" applyAlignment="1">
      <alignment horizontal="right"/>
    </xf>
    <xf numFmtId="0" fontId="5" fillId="4" borderId="0" xfId="0" applyNumberFormat="1" applyFont="1" applyFill="1" applyBorder="1" applyAlignment="1">
      <alignment horizontal="left"/>
    </xf>
    <xf numFmtId="166" fontId="5" fillId="4" borderId="0" xfId="0" applyNumberFormat="1" applyFont="1" applyFill="1" applyBorder="1"/>
    <xf numFmtId="0" fontId="5" fillId="4" borderId="1" xfId="0" applyFont="1" applyFill="1" applyBorder="1"/>
    <xf numFmtId="0" fontId="5" fillId="4" borderId="2" xfId="0" applyFont="1" applyFill="1" applyBorder="1"/>
    <xf numFmtId="0" fontId="5" fillId="4" borderId="3" xfId="0" applyFont="1" applyFill="1" applyBorder="1"/>
    <xf numFmtId="0" fontId="5" fillId="4" borderId="4" xfId="0" applyFont="1" applyFill="1" applyBorder="1"/>
    <xf numFmtId="0" fontId="5" fillId="4" borderId="5" xfId="0" applyFont="1" applyFill="1" applyBorder="1"/>
    <xf numFmtId="3" fontId="5" fillId="4" borderId="5" xfId="0" applyNumberFormat="1" applyFont="1" applyFill="1" applyBorder="1" applyAlignment="1">
      <alignment horizontal="right"/>
    </xf>
    <xf numFmtId="170" fontId="5" fillId="4" borderId="4" xfId="0" applyNumberFormat="1" applyFont="1" applyFill="1" applyBorder="1" applyAlignment="1">
      <alignment horizontal="center"/>
    </xf>
    <xf numFmtId="170" fontId="5" fillId="4" borderId="4" xfId="0" applyNumberFormat="1" applyFont="1" applyFill="1" applyBorder="1"/>
    <xf numFmtId="167" fontId="5" fillId="4" borderId="4" xfId="0" applyNumberFormat="1" applyFont="1" applyFill="1" applyBorder="1" applyAlignment="1">
      <alignment horizontal="right"/>
    </xf>
    <xf numFmtId="0" fontId="5" fillId="4" borderId="4" xfId="0" applyFont="1" applyFill="1" applyBorder="1" applyAlignment="1">
      <alignment horizontal="center"/>
    </xf>
    <xf numFmtId="175" fontId="5" fillId="4" borderId="5" xfId="0" applyNumberFormat="1" applyFont="1" applyFill="1" applyBorder="1" applyAlignment="1">
      <alignment horizontal="right"/>
    </xf>
    <xf numFmtId="3" fontId="5" fillId="4" borderId="4" xfId="0" applyNumberFormat="1" applyFont="1" applyFill="1" applyBorder="1" applyAlignment="1">
      <alignment horizontal="center"/>
    </xf>
    <xf numFmtId="174" fontId="5" fillId="4" borderId="4" xfId="0" applyNumberFormat="1" applyFont="1" applyFill="1" applyBorder="1" applyAlignment="1">
      <alignment horizontal="right"/>
    </xf>
    <xf numFmtId="0" fontId="5" fillId="4" borderId="6" xfId="0" applyFont="1" applyFill="1" applyBorder="1"/>
    <xf numFmtId="0" fontId="5" fillId="4" borderId="7" xfId="0" applyFont="1" applyFill="1" applyBorder="1"/>
    <xf numFmtId="0" fontId="5" fillId="4" borderId="8" xfId="0" applyFont="1" applyFill="1" applyBorder="1"/>
    <xf numFmtId="170" fontId="5" fillId="4" borderId="4" xfId="0" applyNumberFormat="1" applyFont="1" applyFill="1" applyBorder="1" applyAlignment="1"/>
    <xf numFmtId="171" fontId="5" fillId="4" borderId="5" xfId="0" applyNumberFormat="1" applyFont="1" applyFill="1" applyBorder="1" applyAlignment="1">
      <alignment horizontal="right"/>
    </xf>
    <xf numFmtId="176" fontId="5" fillId="4" borderId="4" xfId="0" applyNumberFormat="1" applyFont="1" applyFill="1" applyBorder="1"/>
    <xf numFmtId="176" fontId="5" fillId="4" borderId="6" xfId="0" applyNumberFormat="1" applyFont="1" applyFill="1" applyBorder="1"/>
    <xf numFmtId="166" fontId="5" fillId="4" borderId="7" xfId="0" applyNumberFormat="1" applyFont="1" applyFill="1" applyBorder="1"/>
    <xf numFmtId="170" fontId="5" fillId="4" borderId="6" xfId="0" applyNumberFormat="1" applyFont="1" applyFill="1" applyBorder="1" applyAlignment="1"/>
    <xf numFmtId="171" fontId="5" fillId="4" borderId="7" xfId="0" applyNumberFormat="1" applyFont="1" applyFill="1" applyBorder="1" applyAlignment="1">
      <alignment horizontal="center"/>
    </xf>
    <xf numFmtId="3" fontId="5" fillId="4" borderId="8" xfId="0" applyNumberFormat="1" applyFont="1" applyFill="1" applyBorder="1" applyAlignment="1">
      <alignment horizontal="right"/>
    </xf>
    <xf numFmtId="170" fontId="5" fillId="4" borderId="6" xfId="0" applyNumberFormat="1" applyFont="1" applyFill="1" applyBorder="1"/>
    <xf numFmtId="172" fontId="5" fillId="4" borderId="1" xfId="0" applyNumberFormat="1" applyFont="1" applyFill="1" applyBorder="1" applyAlignment="1">
      <alignment horizontal="right"/>
    </xf>
    <xf numFmtId="173" fontId="5" fillId="4" borderId="3" xfId="0" applyNumberFormat="1" applyFont="1" applyFill="1" applyBorder="1" applyAlignment="1">
      <alignment horizontal="right"/>
    </xf>
    <xf numFmtId="167" fontId="5" fillId="4" borderId="1" xfId="0" applyNumberFormat="1" applyFont="1" applyFill="1" applyBorder="1" applyAlignment="1">
      <alignment horizontal="right"/>
    </xf>
    <xf numFmtId="174" fontId="5" fillId="4" borderId="2" xfId="0" applyNumberFormat="1" applyFont="1" applyFill="1" applyBorder="1" applyAlignment="1">
      <alignment horizontal="right"/>
    </xf>
    <xf numFmtId="167" fontId="5" fillId="4" borderId="6" xfId="0" applyNumberFormat="1" applyFont="1" applyFill="1" applyBorder="1" applyAlignment="1">
      <alignment horizontal="right"/>
    </xf>
    <xf numFmtId="174" fontId="5" fillId="4" borderId="7" xfId="0" applyNumberFormat="1" applyFont="1" applyFill="1" applyBorder="1" applyAlignment="1">
      <alignment horizontal="right"/>
    </xf>
    <xf numFmtId="175" fontId="5" fillId="4" borderId="8" xfId="0" applyNumberFormat="1" applyFont="1" applyFill="1" applyBorder="1" applyAlignment="1">
      <alignment horizontal="right"/>
    </xf>
    <xf numFmtId="3" fontId="5" fillId="4" borderId="6" xfId="0" applyNumberFormat="1" applyFont="1" applyFill="1" applyBorder="1" applyAlignment="1">
      <alignment horizontal="center"/>
    </xf>
    <xf numFmtId="174" fontId="5" fillId="4" borderId="1" xfId="0" applyNumberFormat="1" applyFont="1" applyFill="1" applyBorder="1" applyAlignment="1">
      <alignment horizontal="right"/>
    </xf>
    <xf numFmtId="173" fontId="5" fillId="4" borderId="2" xfId="0" applyNumberFormat="1" applyFont="1" applyFill="1" applyBorder="1" applyAlignment="1">
      <alignment horizontal="right"/>
    </xf>
    <xf numFmtId="174" fontId="5" fillId="4" borderId="6" xfId="0" applyNumberFormat="1" applyFont="1" applyFill="1" applyBorder="1" applyAlignment="1">
      <alignment horizontal="right"/>
    </xf>
    <xf numFmtId="175" fontId="5" fillId="4" borderId="7" xfId="0" applyNumberFormat="1" applyFont="1" applyFill="1" applyBorder="1" applyAlignment="1">
      <alignment horizontal="right"/>
    </xf>
    <xf numFmtId="166" fontId="5" fillId="4" borderId="1" xfId="0" applyNumberFormat="1" applyFont="1" applyFill="1" applyBorder="1" applyAlignment="1">
      <alignment horizontal="center" vertical="center"/>
    </xf>
    <xf numFmtId="0" fontId="5" fillId="4" borderId="2" xfId="0" applyFont="1" applyFill="1" applyBorder="1" applyAlignment="1">
      <alignment horizontal="right" vertical="center"/>
    </xf>
    <xf numFmtId="176" fontId="5" fillId="4" borderId="1" xfId="0" applyNumberFormat="1" applyFont="1" applyFill="1" applyBorder="1"/>
    <xf numFmtId="0" fontId="6" fillId="4" borderId="7" xfId="0" applyFont="1" applyFill="1" applyBorder="1"/>
    <xf numFmtId="0" fontId="5" fillId="4" borderId="5" xfId="0" applyFont="1" applyFill="1" applyBorder="1" applyAlignment="1"/>
    <xf numFmtId="170" fontId="5" fillId="4" borderId="1" xfId="0" applyNumberFormat="1" applyFont="1" applyFill="1" applyBorder="1" applyAlignment="1"/>
    <xf numFmtId="0" fontId="6" fillId="5" borderId="9" xfId="0" applyFont="1" applyFill="1" applyBorder="1" applyAlignment="1">
      <alignment horizontal="left"/>
    </xf>
    <xf numFmtId="0" fontId="5" fillId="5" borderId="10" xfId="0" applyFont="1" applyFill="1" applyBorder="1" applyAlignment="1">
      <alignment horizontal="left"/>
    </xf>
    <xf numFmtId="0" fontId="5" fillId="5" borderId="11" xfId="0" applyFont="1" applyFill="1" applyBorder="1" applyAlignment="1">
      <alignment horizontal="left"/>
    </xf>
    <xf numFmtId="0" fontId="6" fillId="5" borderId="9" xfId="0" applyNumberFormat="1" applyFont="1" applyFill="1" applyBorder="1" applyAlignment="1">
      <alignment horizontal="left"/>
    </xf>
    <xf numFmtId="164" fontId="5" fillId="5" borderId="11" xfId="0" applyNumberFormat="1" applyFont="1" applyFill="1" applyBorder="1" applyAlignment="1">
      <alignment horizontal="left"/>
    </xf>
    <xf numFmtId="0" fontId="6" fillId="5" borderId="9" xfId="0" applyFont="1" applyFill="1" applyBorder="1" applyAlignment="1">
      <alignment horizontal="left" vertical="center"/>
    </xf>
    <xf numFmtId="0" fontId="6" fillId="5" borderId="11" xfId="0" applyFont="1" applyFill="1" applyBorder="1" applyAlignment="1">
      <alignment horizontal="left"/>
    </xf>
    <xf numFmtId="0" fontId="6" fillId="5" borderId="10" xfId="0" applyFont="1" applyFill="1" applyBorder="1" applyAlignment="1">
      <alignment horizontal="left"/>
    </xf>
    <xf numFmtId="169" fontId="5" fillId="4" borderId="5" xfId="2" applyNumberFormat="1" applyFont="1" applyFill="1" applyBorder="1" applyAlignment="1">
      <alignment horizontal="right"/>
    </xf>
    <xf numFmtId="169" fontId="5" fillId="4" borderId="8" xfId="2" applyNumberFormat="1" applyFont="1" applyFill="1" applyBorder="1" applyAlignment="1">
      <alignment horizontal="right"/>
    </xf>
    <xf numFmtId="169" fontId="5" fillId="4" borderId="3" xfId="2" applyNumberFormat="1" applyFont="1" applyFill="1" applyBorder="1" applyAlignment="1">
      <alignment horizontal="right"/>
    </xf>
    <xf numFmtId="169" fontId="5" fillId="4" borderId="3" xfId="2" applyNumberFormat="1" applyFont="1" applyFill="1" applyBorder="1" applyAlignment="1">
      <alignment horizontal="right" vertical="center"/>
    </xf>
    <xf numFmtId="169" fontId="5" fillId="4" borderId="3" xfId="2" applyNumberFormat="1" applyFont="1" applyFill="1" applyBorder="1"/>
    <xf numFmtId="169" fontId="5" fillId="4" borderId="5" xfId="2" applyNumberFormat="1" applyFont="1" applyFill="1" applyBorder="1"/>
    <xf numFmtId="169" fontId="5" fillId="4" borderId="8" xfId="2" applyNumberFormat="1" applyFont="1" applyFill="1" applyBorder="1"/>
    <xf numFmtId="0" fontId="5" fillId="4" borderId="0" xfId="0" applyNumberFormat="1" applyFont="1" applyFill="1" applyBorder="1"/>
    <xf numFmtId="0" fontId="5" fillId="4" borderId="7" xfId="0" applyNumberFormat="1" applyFont="1" applyFill="1" applyBorder="1"/>
    <xf numFmtId="0" fontId="5" fillId="4" borderId="2" xfId="0" applyNumberFormat="1" applyFont="1" applyFill="1" applyBorder="1" applyAlignment="1">
      <alignment horizontal="left"/>
    </xf>
    <xf numFmtId="0" fontId="5" fillId="4" borderId="7" xfId="0" applyNumberFormat="1" applyFont="1" applyFill="1" applyBorder="1" applyAlignment="1">
      <alignment horizontal="left"/>
    </xf>
    <xf numFmtId="0" fontId="7" fillId="4" borderId="2" xfId="0" applyNumberFormat="1" applyFont="1" applyFill="1" applyBorder="1" applyAlignment="1">
      <alignment horizontal="left" vertical="center"/>
    </xf>
    <xf numFmtId="0" fontId="5" fillId="4" borderId="2" xfId="0" applyNumberFormat="1" applyFont="1" applyFill="1" applyBorder="1"/>
    <xf numFmtId="0" fontId="5" fillId="5" borderId="10" xfId="0" applyNumberFormat="1" applyFont="1" applyFill="1" applyBorder="1" applyAlignment="1">
      <alignment horizontal="left"/>
    </xf>
    <xf numFmtId="0" fontId="5" fillId="5" borderId="11" xfId="0" applyNumberFormat="1" applyFont="1" applyFill="1" applyBorder="1" applyAlignment="1">
      <alignment horizontal="left"/>
    </xf>
    <xf numFmtId="0" fontId="5" fillId="5" borderId="9" xfId="0" applyNumberFormat="1" applyFont="1" applyFill="1" applyBorder="1" applyAlignment="1">
      <alignment horizontal="center" vertical="center"/>
    </xf>
    <xf numFmtId="0" fontId="5" fillId="5" borderId="11" xfId="0" applyFont="1" applyFill="1" applyBorder="1"/>
    <xf numFmtId="165" fontId="5" fillId="5" borderId="10" xfId="0" applyNumberFormat="1" applyFont="1" applyFill="1" applyBorder="1"/>
    <xf numFmtId="0" fontId="8" fillId="4" borderId="0" xfId="0" applyFont="1" applyFill="1"/>
    <xf numFmtId="0" fontId="9" fillId="4" borderId="0" xfId="0" applyFont="1" applyFill="1"/>
    <xf numFmtId="0" fontId="8" fillId="4" borderId="0" xfId="0" applyFont="1" applyFill="1" applyBorder="1"/>
    <xf numFmtId="0" fontId="9" fillId="4" borderId="0" xfId="0" applyFont="1" applyFill="1" applyBorder="1"/>
    <xf numFmtId="0" fontId="14" fillId="3" borderId="0" xfId="0" applyFont="1" applyFill="1" applyBorder="1" applyAlignment="1">
      <alignment vertical="center"/>
    </xf>
    <xf numFmtId="166" fontId="5" fillId="4" borderId="2" xfId="0" applyNumberFormat="1" applyFont="1" applyFill="1" applyBorder="1" applyAlignment="1">
      <alignment horizontal="right" vertical="center"/>
    </xf>
    <xf numFmtId="166" fontId="5" fillId="4" borderId="2" xfId="0" applyNumberFormat="1" applyFont="1" applyFill="1" applyBorder="1" applyAlignment="1">
      <alignment horizontal="right"/>
    </xf>
    <xf numFmtId="166" fontId="5" fillId="4" borderId="0" xfId="0" applyNumberFormat="1" applyFont="1" applyFill="1" applyBorder="1" applyAlignment="1">
      <alignment horizontal="right"/>
    </xf>
    <xf numFmtId="166" fontId="5" fillId="4" borderId="7" xfId="0" applyNumberFormat="1" applyFont="1" applyFill="1" applyBorder="1" applyAlignment="1">
      <alignment horizontal="right"/>
    </xf>
    <xf numFmtId="0" fontId="5" fillId="4" borderId="2" xfId="0" applyNumberFormat="1" applyFont="1" applyFill="1" applyBorder="1" applyAlignment="1">
      <alignment horizontal="right"/>
    </xf>
    <xf numFmtId="0" fontId="5" fillId="4" borderId="0" xfId="0" applyNumberFormat="1" applyFont="1" applyFill="1" applyBorder="1" applyAlignment="1">
      <alignment horizontal="right"/>
    </xf>
    <xf numFmtId="0" fontId="5" fillId="4" borderId="7" xfId="0" applyNumberFormat="1" applyFont="1" applyFill="1" applyBorder="1" applyAlignment="1">
      <alignment horizontal="right"/>
    </xf>
    <xf numFmtId="0" fontId="13" fillId="0" borderId="2" xfId="6" applyNumberFormat="1" applyFont="1" applyFill="1" applyBorder="1" applyAlignment="1">
      <alignment horizontal="right"/>
    </xf>
    <xf numFmtId="176" fontId="5" fillId="0" borderId="4" xfId="0" applyNumberFormat="1" applyFont="1" applyFill="1" applyBorder="1"/>
    <xf numFmtId="169" fontId="5" fillId="0" borderId="8" xfId="2" applyNumberFormat="1" applyFont="1" applyFill="1" applyBorder="1"/>
    <xf numFmtId="0" fontId="8" fillId="6" borderId="0" xfId="0" applyFont="1" applyFill="1" applyBorder="1" applyAlignment="1">
      <alignment horizontal="left" vertical="top" wrapText="1"/>
    </xf>
    <xf numFmtId="0" fontId="10" fillId="7" borderId="0" xfId="0" applyFont="1" applyFill="1" applyBorder="1" applyAlignment="1">
      <alignment horizontal="left" vertical="top" wrapText="1"/>
    </xf>
    <xf numFmtId="0" fontId="10" fillId="0" borderId="0" xfId="0" applyFont="1" applyBorder="1" applyAlignment="1">
      <alignment horizontal="left" vertical="top" wrapText="1"/>
    </xf>
    <xf numFmtId="0" fontId="8" fillId="7" borderId="0" xfId="0" applyFont="1" applyFill="1" applyBorder="1" applyAlignment="1">
      <alignment horizontal="left" vertical="top" wrapText="1"/>
    </xf>
    <xf numFmtId="0" fontId="10" fillId="7" borderId="0" xfId="0" applyFont="1" applyFill="1" applyBorder="1" applyAlignment="1" applyProtection="1">
      <alignment horizontal="left" vertical="top" wrapText="1"/>
      <protection locked="0"/>
    </xf>
    <xf numFmtId="0" fontId="10" fillId="0" borderId="0"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0" xfId="0" applyFont="1" applyFill="1" applyBorder="1" applyAlignment="1">
      <alignment wrapText="1"/>
    </xf>
    <xf numFmtId="0" fontId="10" fillId="4" borderId="0" xfId="0" applyFont="1" applyFill="1"/>
    <xf numFmtId="0" fontId="0" fillId="4" borderId="0" xfId="0" applyFill="1"/>
    <xf numFmtId="0" fontId="10" fillId="0" borderId="0" xfId="0" applyFont="1" applyBorder="1" applyAlignment="1">
      <alignment vertical="top" wrapText="1"/>
    </xf>
    <xf numFmtId="0" fontId="10" fillId="9" borderId="0" xfId="0" applyFont="1" applyFill="1" applyBorder="1" applyAlignment="1">
      <alignment vertical="top" wrapText="1"/>
    </xf>
    <xf numFmtId="0" fontId="10" fillId="9" borderId="0" xfId="0" applyFont="1" applyFill="1" applyBorder="1" applyAlignment="1">
      <alignment horizontal="left" vertical="center" wrapText="1"/>
    </xf>
    <xf numFmtId="0" fontId="5" fillId="5" borderId="12" xfId="0" applyFont="1" applyFill="1" applyBorder="1"/>
    <xf numFmtId="0" fontId="5" fillId="5" borderId="12" xfId="0" applyFont="1" applyFill="1" applyBorder="1" applyAlignment="1">
      <alignment horizontal="left"/>
    </xf>
    <xf numFmtId="165" fontId="5" fillId="10" borderId="10" xfId="0" applyNumberFormat="1" applyFont="1" applyFill="1" applyBorder="1"/>
    <xf numFmtId="0" fontId="5" fillId="11" borderId="12" xfId="0" applyFont="1" applyFill="1" applyBorder="1" applyAlignment="1">
      <alignment vertical="center"/>
    </xf>
    <xf numFmtId="0" fontId="5" fillId="5" borderId="15" xfId="0" applyNumberFormat="1" applyFont="1" applyFill="1" applyBorder="1" applyAlignment="1">
      <alignment horizontal="center" vertical="center"/>
    </xf>
    <xf numFmtId="0" fontId="5" fillId="5" borderId="14" xfId="0" applyNumberFormat="1" applyFont="1" applyFill="1" applyBorder="1" applyAlignment="1">
      <alignment horizontal="center" vertical="center"/>
    </xf>
    <xf numFmtId="168" fontId="5" fillId="0" borderId="4" xfId="0" applyNumberFormat="1" applyFont="1" applyFill="1" applyBorder="1" applyAlignment="1">
      <alignment horizontal="center"/>
    </xf>
    <xf numFmtId="168" fontId="5" fillId="0" borderId="5" xfId="0" applyNumberFormat="1" applyFont="1" applyFill="1" applyBorder="1" applyAlignment="1">
      <alignment horizontal="center"/>
    </xf>
    <xf numFmtId="168" fontId="5" fillId="0" borderId="0" xfId="0" applyNumberFormat="1" applyFont="1" applyFill="1" applyBorder="1" applyAlignment="1">
      <alignment horizontal="center"/>
    </xf>
    <xf numFmtId="168" fontId="5" fillId="11" borderId="15" xfId="0" applyNumberFormat="1" applyFont="1" applyFill="1" applyBorder="1" applyAlignment="1">
      <alignment horizontal="center" vertical="center"/>
    </xf>
    <xf numFmtId="168" fontId="5" fillId="11" borderId="14" xfId="0" applyNumberFormat="1" applyFont="1" applyFill="1" applyBorder="1" applyAlignment="1">
      <alignment horizontal="center" vertical="center"/>
    </xf>
    <xf numFmtId="168" fontId="5" fillId="11" borderId="13" xfId="0" applyNumberFormat="1" applyFont="1" applyFill="1" applyBorder="1" applyAlignment="1">
      <alignment horizontal="center" vertical="center"/>
    </xf>
    <xf numFmtId="0" fontId="8" fillId="2" borderId="0" xfId="0" applyNumberFormat="1" applyFont="1" applyFill="1" applyBorder="1"/>
    <xf numFmtId="0" fontId="10" fillId="0" borderId="0" xfId="0" applyFont="1" applyFill="1"/>
    <xf numFmtId="0" fontId="10" fillId="4" borderId="0" xfId="0" applyFont="1" applyFill="1" applyBorder="1"/>
    <xf numFmtId="0" fontId="9" fillId="4" borderId="0" xfId="0" applyFont="1" applyFill="1" applyBorder="1" applyAlignment="1">
      <alignment horizontal="left" vertical="top" wrapText="1"/>
    </xf>
    <xf numFmtId="0" fontId="5" fillId="5" borderId="1" xfId="0" applyNumberFormat="1" applyFont="1" applyFill="1" applyBorder="1" applyAlignment="1">
      <alignment horizontal="center" vertical="center"/>
    </xf>
    <xf numFmtId="0" fontId="5" fillId="5" borderId="3" xfId="0" applyNumberFormat="1" applyFont="1" applyFill="1" applyBorder="1" applyAlignment="1">
      <alignment horizontal="center" vertical="center"/>
    </xf>
    <xf numFmtId="0" fontId="5" fillId="5" borderId="2" xfId="0" applyNumberFormat="1" applyFont="1" applyFill="1" applyBorder="1" applyAlignment="1">
      <alignment horizontal="center" vertical="center"/>
    </xf>
    <xf numFmtId="0" fontId="6" fillId="5" borderId="15" xfId="0" applyNumberFormat="1" applyFont="1" applyFill="1" applyBorder="1" applyAlignment="1" applyProtection="1">
      <alignment horizontal="center" vertical="center"/>
      <protection locked="0" hidden="1"/>
    </xf>
    <xf numFmtId="0" fontId="6" fillId="5" borderId="13" xfId="0" applyNumberFormat="1" applyFont="1" applyFill="1" applyBorder="1" applyAlignment="1" applyProtection="1">
      <alignment horizontal="center" vertical="center"/>
      <protection locked="0" hidden="1"/>
    </xf>
    <xf numFmtId="0" fontId="6" fillId="5" borderId="14" xfId="0" applyNumberFormat="1" applyFont="1" applyFill="1" applyBorder="1" applyAlignment="1" applyProtection="1">
      <alignment horizontal="center" vertical="center"/>
      <protection locked="0" hidden="1"/>
    </xf>
    <xf numFmtId="0" fontId="5" fillId="5" borderId="2" xfId="0" applyNumberFormat="1" applyFont="1" applyFill="1" applyBorder="1" applyAlignment="1" applyProtection="1">
      <alignment horizontal="center" vertical="center" wrapText="1"/>
      <protection locked="0" hidden="1"/>
    </xf>
    <xf numFmtId="0" fontId="5" fillId="5" borderId="0" xfId="0" applyNumberFormat="1" applyFont="1" applyFill="1" applyBorder="1" applyAlignment="1" applyProtection="1">
      <alignment horizontal="center" vertical="center" wrapText="1"/>
      <protection locked="0" hidden="1"/>
    </xf>
    <xf numFmtId="0" fontId="5" fillId="5" borderId="7" xfId="0" applyNumberFormat="1" applyFont="1" applyFill="1" applyBorder="1" applyAlignment="1" applyProtection="1">
      <alignment horizontal="center" vertical="center" wrapText="1"/>
      <protection locked="0" hidden="1"/>
    </xf>
    <xf numFmtId="0" fontId="5" fillId="5" borderId="1" xfId="0" applyNumberFormat="1" applyFont="1" applyFill="1" applyBorder="1" applyAlignment="1" applyProtection="1">
      <alignment horizontal="center" vertical="center" wrapText="1"/>
      <protection locked="0" hidden="1"/>
    </xf>
    <xf numFmtId="0" fontId="5" fillId="5" borderId="4" xfId="0" applyNumberFormat="1" applyFont="1" applyFill="1" applyBorder="1" applyAlignment="1" applyProtection="1">
      <alignment horizontal="center" vertical="center" wrapText="1"/>
      <protection locked="0" hidden="1"/>
    </xf>
    <xf numFmtId="0" fontId="5" fillId="5" borderId="6" xfId="0" applyNumberFormat="1" applyFont="1" applyFill="1" applyBorder="1" applyAlignment="1" applyProtection="1">
      <alignment horizontal="center" vertical="center" wrapText="1"/>
      <protection locked="0" hidden="1"/>
    </xf>
    <xf numFmtId="0" fontId="5" fillId="5" borderId="3" xfId="0" applyNumberFormat="1" applyFont="1" applyFill="1" applyBorder="1" applyAlignment="1" applyProtection="1">
      <alignment horizontal="center" vertical="center" wrapText="1"/>
      <protection locked="0" hidden="1"/>
    </xf>
    <xf numFmtId="0" fontId="5" fillId="5" borderId="5" xfId="0" applyNumberFormat="1" applyFont="1" applyFill="1" applyBorder="1" applyAlignment="1" applyProtection="1">
      <alignment horizontal="center" vertical="center" wrapText="1"/>
      <protection locked="0" hidden="1"/>
    </xf>
    <xf numFmtId="0" fontId="5" fillId="5" borderId="8" xfId="0" applyNumberFormat="1" applyFont="1" applyFill="1" applyBorder="1" applyAlignment="1" applyProtection="1">
      <alignment horizontal="center" vertical="center" wrapText="1"/>
      <protection locked="0" hidden="1"/>
    </xf>
  </cellXfs>
  <cellStyles count="9">
    <cellStyle name="Hyperlink 2" xfId="1"/>
    <cellStyle name="Komma" xfId="2" builtinId="3"/>
    <cellStyle name="Komma 2" xfId="3"/>
    <cellStyle name="Normal_NRW 1971 Listes" xfId="4"/>
    <cellStyle name="Standard" xfId="0" builtinId="0"/>
    <cellStyle name="Standard 2" xfId="5"/>
    <cellStyle name="Standard 3" xfId="6"/>
    <cellStyle name="Standard 6 3 2" xfId="7"/>
    <cellStyle name="Standard 7 2 2" xfId="8"/>
  </cellStyles>
  <dxfs count="0"/>
  <tableStyles count="0" defaultTableStyle="TableStyleMedium9" defaultPivotStyle="PivotStyleLight16"/>
  <colors>
    <mruColors>
      <color rgb="FFDDD9C4"/>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92075</xdr:colOff>
      <xdr:row>5</xdr:row>
      <xdr:rowOff>4202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37652"/>
        </a:xfrm>
        <a:prstGeom prst="rect">
          <a:avLst/>
        </a:prstGeom>
      </xdr:spPr>
    </xdr:pic>
    <xdr:clientData/>
  </xdr:twoCellAnchor>
  <xdr:twoCellAnchor>
    <xdr:from>
      <xdr:col>12</xdr:col>
      <xdr:colOff>123825</xdr:colOff>
      <xdr:row>0</xdr:row>
      <xdr:rowOff>0</xdr:rowOff>
    </xdr:from>
    <xdr:to>
      <xdr:col>18</xdr:col>
      <xdr:colOff>349275</xdr:colOff>
      <xdr:row>4</xdr:row>
      <xdr:rowOff>126473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0"/>
          <a:ext cx="234000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825500</xdr:colOff>
      <xdr:row>5</xdr:row>
      <xdr:rowOff>4202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37652"/>
        </a:xfrm>
        <a:prstGeom prst="rect">
          <a:avLst/>
        </a:prstGeom>
      </xdr:spPr>
    </xdr:pic>
    <xdr:clientData/>
  </xdr:twoCellAnchor>
  <xdr:twoCellAnchor>
    <xdr:from>
      <xdr:col>3</xdr:col>
      <xdr:colOff>847725</xdr:colOff>
      <xdr:row>0</xdr:row>
      <xdr:rowOff>9525</xdr:rowOff>
    </xdr:from>
    <xdr:to>
      <xdr:col>6</xdr:col>
      <xdr:colOff>320700</xdr:colOff>
      <xdr:row>4</xdr:row>
      <xdr:rowOff>135998</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4991100" y="9525"/>
          <a:ext cx="234000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F22"/>
  <sheetViews>
    <sheetView showGridLines="0" tabSelected="1" zoomScaleNormal="100" workbookViewId="0"/>
  </sheetViews>
  <sheetFormatPr baseColWidth="10" defaultRowHeight="14.25" x14ac:dyDescent="0.2"/>
  <cols>
    <col min="1" max="1" width="15.83203125" style="1" customWidth="1"/>
    <col min="2" max="2" width="7.83203125" style="1" customWidth="1"/>
    <col min="3" max="24" width="6.1640625" style="1" customWidth="1"/>
    <col min="25" max="25" width="6" style="1" customWidth="1"/>
    <col min="26" max="26" width="7.5" style="1" customWidth="1"/>
    <col min="27" max="27" width="7.33203125" style="1" customWidth="1"/>
    <col min="28" max="28" width="7.5" style="1" customWidth="1"/>
    <col min="29" max="29" width="7.33203125" style="1" customWidth="1"/>
    <col min="30" max="16384" width="12" style="1"/>
  </cols>
  <sheetData>
    <row r="1" spans="1:29" s="113" customFormat="1" ht="12.75" x14ac:dyDescent="0.2"/>
    <row r="2" spans="1:29" s="113" customFormat="1" ht="15.75" x14ac:dyDescent="0.25">
      <c r="B2" s="91"/>
      <c r="C2" s="114"/>
      <c r="D2" s="114"/>
    </row>
    <row r="3" spans="1:29" s="113" customFormat="1" ht="15.75" x14ac:dyDescent="0.25">
      <c r="B3" s="91"/>
      <c r="C3" s="114"/>
      <c r="D3" s="114"/>
    </row>
    <row r="4" spans="1:29" s="113" customFormat="1" ht="15.75" x14ac:dyDescent="0.25">
      <c r="B4" s="91"/>
      <c r="C4" s="114"/>
      <c r="D4" s="114"/>
    </row>
    <row r="5" spans="1:29" s="113" customFormat="1" ht="12.75" x14ac:dyDescent="0.2"/>
    <row r="6" spans="1:29" s="90" customFormat="1" ht="12.75" x14ac:dyDescent="0.2">
      <c r="A6" s="92"/>
      <c r="B6" s="92"/>
      <c r="C6" s="92"/>
      <c r="D6" s="92"/>
      <c r="E6" s="92"/>
      <c r="F6" s="92"/>
      <c r="G6" s="92"/>
      <c r="H6" s="92"/>
      <c r="I6" s="92"/>
    </row>
    <row r="7" spans="1:29" s="92" customFormat="1" ht="15.75" x14ac:dyDescent="0.25">
      <c r="A7" s="133" t="str">
        <f>VLOOKUP("&lt;Fachbereich&gt;",Uebersetzungen!$B$3:$E$33,Uebersetzungen!$B$2+1,FALSE)</f>
        <v>Daten &amp; Statistik</v>
      </c>
      <c r="B7" s="133"/>
      <c r="C7" s="133"/>
      <c r="D7" s="133"/>
      <c r="E7" s="93"/>
      <c r="F7" s="93"/>
      <c r="G7" s="93"/>
      <c r="H7" s="93"/>
      <c r="I7" s="93"/>
    </row>
    <row r="8" spans="1:29" ht="15" x14ac:dyDescent="0.25">
      <c r="A8" s="3"/>
      <c r="B8" s="2"/>
      <c r="C8" s="2"/>
      <c r="D8" s="2"/>
      <c r="E8" s="2"/>
      <c r="F8" s="2"/>
      <c r="G8" s="2"/>
      <c r="H8" s="2"/>
      <c r="I8" s="2"/>
      <c r="J8" s="2"/>
      <c r="K8" s="2"/>
    </row>
    <row r="9" spans="1:29" s="4" customFormat="1" ht="14.1" customHeight="1" x14ac:dyDescent="0.2">
      <c r="A9" s="94" t="str">
        <f>VLOOKUP("&lt;T2Titel&gt;",Uebersetzungen!$B$3:$E$46,Uebersetzungen!$B$2+1,FALSE)</f>
        <v>Ständeratswahlen in Graubünden: Detailergebnisse seit 1990</v>
      </c>
      <c r="B9" s="5"/>
      <c r="C9" s="5"/>
      <c r="D9" s="5"/>
      <c r="E9" s="5"/>
      <c r="F9" s="5"/>
      <c r="G9" s="5"/>
      <c r="H9" s="5"/>
      <c r="I9" s="5"/>
      <c r="J9" s="5"/>
      <c r="K9" s="6"/>
      <c r="L9" s="6"/>
      <c r="M9" s="6"/>
      <c r="N9" s="6"/>
      <c r="O9" s="6"/>
      <c r="P9" s="6"/>
      <c r="Q9" s="6"/>
      <c r="R9" s="6"/>
      <c r="S9" s="6"/>
      <c r="T9" s="6"/>
      <c r="U9" s="6"/>
      <c r="V9" s="6"/>
    </row>
    <row r="10" spans="1:29" x14ac:dyDescent="0.2">
      <c r="A10" s="7"/>
      <c r="Q10" s="8"/>
      <c r="R10" s="8"/>
      <c r="S10" s="8"/>
      <c r="T10" s="8"/>
      <c r="V10" s="8"/>
    </row>
    <row r="11" spans="1:29" s="4" customFormat="1" ht="18" customHeight="1" x14ac:dyDescent="0.2">
      <c r="A11" s="87"/>
      <c r="B11" s="134">
        <v>1971</v>
      </c>
      <c r="C11" s="135"/>
      <c r="D11" s="136">
        <v>1975</v>
      </c>
      <c r="E11" s="136"/>
      <c r="F11" s="134">
        <v>1979</v>
      </c>
      <c r="G11" s="135"/>
      <c r="H11" s="136">
        <v>1983</v>
      </c>
      <c r="I11" s="136"/>
      <c r="J11" s="134">
        <v>1987</v>
      </c>
      <c r="K11" s="135"/>
      <c r="L11" s="136">
        <v>1991</v>
      </c>
      <c r="M11" s="136"/>
      <c r="N11" s="134">
        <v>1995</v>
      </c>
      <c r="O11" s="135"/>
      <c r="P11" s="136">
        <v>1999</v>
      </c>
      <c r="Q11" s="136"/>
      <c r="R11" s="134">
        <v>2003</v>
      </c>
      <c r="S11" s="135"/>
      <c r="T11" s="136">
        <v>2007</v>
      </c>
      <c r="U11" s="136"/>
      <c r="V11" s="134">
        <v>2011</v>
      </c>
      <c r="W11" s="135"/>
      <c r="X11" s="134">
        <v>2015</v>
      </c>
      <c r="Y11" s="135"/>
      <c r="Z11" s="134">
        <v>2019</v>
      </c>
      <c r="AA11" s="135"/>
      <c r="AB11" s="134">
        <v>2023</v>
      </c>
      <c r="AC11" s="135"/>
    </row>
    <row r="12" spans="1:29" x14ac:dyDescent="0.2">
      <c r="A12" s="88" t="str">
        <f>VLOOKUP("&lt;SpaltenTitel_1&gt;",Uebersetzungen!$B$3:$E$33,Uebersetzungen!$B$2+1,FALSE)</f>
        <v>Partei</v>
      </c>
      <c r="B12" s="122" t="str">
        <f>VLOOKUP("&lt;SpaltenTitel_2&gt;",Uebersetzungen!$B$3:$E$33,Uebersetzungen!$B$2+1,FALSE)</f>
        <v>F</v>
      </c>
      <c r="C12" s="123" t="str">
        <f>VLOOKUP("&lt;SpaltenTitel_3&gt;",Uebersetzungen!$B$3:$E$33,Uebersetzungen!$B$2+1,FALSE)</f>
        <v>M</v>
      </c>
      <c r="D12" s="122" t="str">
        <f>VLOOKUP("&lt;SpaltenTitel_2&gt;",Uebersetzungen!$B$3:$E$33,Uebersetzungen!$B$2+1,FALSE)</f>
        <v>F</v>
      </c>
      <c r="E12" s="123" t="str">
        <f>VLOOKUP("&lt;SpaltenTitel_3&gt;",Uebersetzungen!$B$3:$E$33,Uebersetzungen!$B$2+1,FALSE)</f>
        <v>M</v>
      </c>
      <c r="F12" s="122" t="str">
        <f>VLOOKUP("&lt;SpaltenTitel_2&gt;",Uebersetzungen!$B$3:$E$33,Uebersetzungen!$B$2+1,FALSE)</f>
        <v>F</v>
      </c>
      <c r="G12" s="123" t="str">
        <f>VLOOKUP("&lt;SpaltenTitel_3&gt;",Uebersetzungen!$B$3:$E$33,Uebersetzungen!$B$2+1,FALSE)</f>
        <v>M</v>
      </c>
      <c r="H12" s="122" t="str">
        <f>VLOOKUP("&lt;SpaltenTitel_2&gt;",Uebersetzungen!$B$3:$E$33,Uebersetzungen!$B$2+1,FALSE)</f>
        <v>F</v>
      </c>
      <c r="I12" s="123" t="str">
        <f>VLOOKUP("&lt;SpaltenTitel_3&gt;",Uebersetzungen!$B$3:$E$33,Uebersetzungen!$B$2+1,FALSE)</f>
        <v>M</v>
      </c>
      <c r="J12" s="122" t="str">
        <f>VLOOKUP("&lt;SpaltenTitel_2&gt;",Uebersetzungen!$B$3:$E$33,Uebersetzungen!$B$2+1,FALSE)</f>
        <v>F</v>
      </c>
      <c r="K12" s="123" t="str">
        <f>VLOOKUP("&lt;SpaltenTitel_3&gt;",Uebersetzungen!$B$3:$E$33,Uebersetzungen!$B$2+1,FALSE)</f>
        <v>M</v>
      </c>
      <c r="L12" s="122" t="str">
        <f>VLOOKUP("&lt;SpaltenTitel_2&gt;",Uebersetzungen!$B$3:$E$33,Uebersetzungen!$B$2+1,FALSE)</f>
        <v>F</v>
      </c>
      <c r="M12" s="123" t="str">
        <f>VLOOKUP("&lt;SpaltenTitel_3&gt;",Uebersetzungen!$B$3:$E$33,Uebersetzungen!$B$2+1,FALSE)</f>
        <v>M</v>
      </c>
      <c r="N12" s="122" t="str">
        <f>VLOOKUP("&lt;SpaltenTitel_2&gt;",Uebersetzungen!$B$3:$E$33,Uebersetzungen!$B$2+1,FALSE)</f>
        <v>F</v>
      </c>
      <c r="O12" s="123" t="str">
        <f>VLOOKUP("&lt;SpaltenTitel_3&gt;",Uebersetzungen!$B$3:$E$33,Uebersetzungen!$B$2+1,FALSE)</f>
        <v>M</v>
      </c>
      <c r="P12" s="122" t="str">
        <f>VLOOKUP("&lt;SpaltenTitel_2&gt;",Uebersetzungen!$B$3:$E$33,Uebersetzungen!$B$2+1,FALSE)</f>
        <v>F</v>
      </c>
      <c r="Q12" s="123" t="str">
        <f>VLOOKUP("&lt;SpaltenTitel_3&gt;",Uebersetzungen!$B$3:$E$33,Uebersetzungen!$B$2+1,FALSE)</f>
        <v>M</v>
      </c>
      <c r="R12" s="122" t="str">
        <f>VLOOKUP("&lt;SpaltenTitel_2&gt;",Uebersetzungen!$B$3:$E$33,Uebersetzungen!$B$2+1,FALSE)</f>
        <v>F</v>
      </c>
      <c r="S12" s="123" t="str">
        <f>VLOOKUP("&lt;SpaltenTitel_3&gt;",Uebersetzungen!$B$3:$E$33,Uebersetzungen!$B$2+1,FALSE)</f>
        <v>M</v>
      </c>
      <c r="T12" s="122" t="str">
        <f>VLOOKUP("&lt;SpaltenTitel_2&gt;",Uebersetzungen!$B$3:$E$33,Uebersetzungen!$B$2+1,FALSE)</f>
        <v>F</v>
      </c>
      <c r="U12" s="123" t="str">
        <f>VLOOKUP("&lt;SpaltenTitel_3&gt;",Uebersetzungen!$B$3:$E$33,Uebersetzungen!$B$2+1,FALSE)</f>
        <v>M</v>
      </c>
      <c r="V12" s="122" t="str">
        <f>VLOOKUP("&lt;SpaltenTitel_2&gt;",Uebersetzungen!$B$3:$E$33,Uebersetzungen!$B$2+1,FALSE)</f>
        <v>F</v>
      </c>
      <c r="W12" s="123" t="str">
        <f>VLOOKUP("&lt;SpaltenTitel_3&gt;",Uebersetzungen!$B$3:$E$33,Uebersetzungen!$B$2+1,FALSE)</f>
        <v>M</v>
      </c>
      <c r="X12" s="122" t="str">
        <f>VLOOKUP("&lt;SpaltenTitel_2&gt;",Uebersetzungen!$B$3:$E$33,Uebersetzungen!$B$2+1,FALSE)</f>
        <v>F</v>
      </c>
      <c r="Y12" s="123" t="str">
        <f>VLOOKUP("&lt;SpaltenTitel_3&gt;",Uebersetzungen!$B$3:$E$33,Uebersetzungen!$B$2+1,FALSE)</f>
        <v>M</v>
      </c>
      <c r="Z12" s="122" t="str">
        <f>VLOOKUP("&lt;SpaltenTitel_2&gt;",Uebersetzungen!$B$3:$E$33,Uebersetzungen!$B$2+1,FALSE)</f>
        <v>F</v>
      </c>
      <c r="AA12" s="123" t="str">
        <f>VLOOKUP("&lt;SpaltenTitel_3&gt;",Uebersetzungen!$B$3:$E$33,Uebersetzungen!$B$2+1,FALSE)</f>
        <v>M</v>
      </c>
      <c r="AB12" s="122" t="str">
        <f>VLOOKUP("&lt;SpaltenTitel_2&gt;",Uebersetzungen!$B$3:$E$33,Uebersetzungen!$B$2+1,FALSE)</f>
        <v>F</v>
      </c>
      <c r="AC12" s="123" t="str">
        <f>VLOOKUP("&lt;SpaltenTitel_3&gt;",Uebersetzungen!$B$3:$E$33,Uebersetzungen!$B$2+1,FALSE)</f>
        <v>M</v>
      </c>
    </row>
    <row r="13" spans="1:29" x14ac:dyDescent="0.2">
      <c r="A13" s="120" t="str">
        <f>VLOOKUP("&lt;Zeilentitel_1&gt;",Uebersetzungen!$B$3:$E$33,Uebersetzungen!$B$2+1,FALSE)</f>
        <v>Die Mitte</v>
      </c>
      <c r="B13" s="124"/>
      <c r="C13" s="125"/>
      <c r="D13" s="126"/>
      <c r="E13" s="126"/>
      <c r="F13" s="124"/>
      <c r="G13" s="125"/>
      <c r="H13" s="126"/>
      <c r="I13" s="126"/>
      <c r="J13" s="124"/>
      <c r="K13" s="125"/>
      <c r="L13" s="126"/>
      <c r="M13" s="126"/>
      <c r="N13" s="124"/>
      <c r="O13" s="125"/>
      <c r="P13" s="126"/>
      <c r="Q13" s="126"/>
      <c r="R13" s="124"/>
      <c r="S13" s="125"/>
      <c r="T13" s="126"/>
      <c r="U13" s="126"/>
      <c r="V13" s="124"/>
      <c r="W13" s="125"/>
      <c r="X13" s="124"/>
      <c r="Y13" s="125"/>
      <c r="Z13" s="124"/>
      <c r="AA13" s="125"/>
      <c r="AB13" s="124"/>
      <c r="AC13" s="125">
        <v>1</v>
      </c>
    </row>
    <row r="14" spans="1:29" ht="13.35" customHeight="1" x14ac:dyDescent="0.2">
      <c r="A14" s="89" t="str">
        <f>VLOOKUP("&lt;Zeilentitel_2&gt;",Uebersetzungen!$B$3:$E$33,Uebersetzungen!$B$2+1,FALSE)</f>
        <v>FDP</v>
      </c>
      <c r="B14" s="124"/>
      <c r="C14" s="125"/>
      <c r="D14" s="126"/>
      <c r="E14" s="126"/>
      <c r="F14" s="124"/>
      <c r="G14" s="125"/>
      <c r="H14" s="126"/>
      <c r="I14" s="126"/>
      <c r="J14" s="124"/>
      <c r="K14" s="125"/>
      <c r="L14" s="126"/>
      <c r="M14" s="126"/>
      <c r="N14" s="124"/>
      <c r="O14" s="125"/>
      <c r="P14" s="126"/>
      <c r="Q14" s="126"/>
      <c r="R14" s="124"/>
      <c r="S14" s="125"/>
      <c r="T14" s="126"/>
      <c r="U14" s="126"/>
      <c r="V14" s="124"/>
      <c r="W14" s="125">
        <v>1</v>
      </c>
      <c r="X14" s="124"/>
      <c r="Y14" s="125">
        <v>1</v>
      </c>
      <c r="Z14" s="124"/>
      <c r="AA14" s="125">
        <v>1</v>
      </c>
      <c r="AB14" s="124"/>
      <c r="AC14" s="125">
        <v>1</v>
      </c>
    </row>
    <row r="15" spans="1:29" x14ac:dyDescent="0.2">
      <c r="A15" s="89" t="str">
        <f>VLOOKUP("&lt;Zeilentitel_3&gt;",Uebersetzungen!$B$3:$E$33,Uebersetzungen!$B$2+1,FALSE)</f>
        <v>CVP</v>
      </c>
      <c r="B15" s="124"/>
      <c r="C15" s="125">
        <v>1</v>
      </c>
      <c r="D15" s="126"/>
      <c r="E15" s="126">
        <v>1</v>
      </c>
      <c r="F15" s="124"/>
      <c r="G15" s="125">
        <v>1</v>
      </c>
      <c r="H15" s="126"/>
      <c r="I15" s="126">
        <v>1</v>
      </c>
      <c r="J15" s="124"/>
      <c r="K15" s="125">
        <v>1</v>
      </c>
      <c r="L15" s="126"/>
      <c r="M15" s="126">
        <v>1</v>
      </c>
      <c r="N15" s="124"/>
      <c r="O15" s="125">
        <v>1</v>
      </c>
      <c r="P15" s="126"/>
      <c r="Q15" s="126">
        <v>1</v>
      </c>
      <c r="R15" s="124"/>
      <c r="S15" s="125">
        <v>1</v>
      </c>
      <c r="T15" s="126"/>
      <c r="U15" s="126">
        <v>1</v>
      </c>
      <c r="V15" s="124"/>
      <c r="W15" s="125">
        <v>1</v>
      </c>
      <c r="X15" s="124"/>
      <c r="Y15" s="125">
        <v>1</v>
      </c>
      <c r="Z15" s="124"/>
      <c r="AA15" s="125">
        <v>1</v>
      </c>
      <c r="AB15" s="124"/>
      <c r="AC15" s="125"/>
    </row>
    <row r="16" spans="1:29" x14ac:dyDescent="0.2">
      <c r="A16" s="89" t="str">
        <f>VLOOKUP("&lt;Zeilentitel_4&gt;",Uebersetzungen!$B$3:$E$33,Uebersetzungen!$B$2+1,FALSE)</f>
        <v>SVP</v>
      </c>
      <c r="B16" s="124"/>
      <c r="C16" s="125">
        <v>1</v>
      </c>
      <c r="D16" s="126"/>
      <c r="E16" s="126">
        <v>1</v>
      </c>
      <c r="F16" s="124"/>
      <c r="G16" s="125">
        <v>1</v>
      </c>
      <c r="H16" s="126"/>
      <c r="I16" s="126">
        <v>1</v>
      </c>
      <c r="J16" s="124"/>
      <c r="K16" s="125">
        <v>1</v>
      </c>
      <c r="L16" s="126"/>
      <c r="M16" s="126">
        <v>1</v>
      </c>
      <c r="N16" s="124"/>
      <c r="O16" s="125">
        <v>1</v>
      </c>
      <c r="P16" s="126"/>
      <c r="Q16" s="126">
        <v>1</v>
      </c>
      <c r="R16" s="124"/>
      <c r="S16" s="125">
        <v>1</v>
      </c>
      <c r="T16" s="126"/>
      <c r="U16" s="126">
        <v>1</v>
      </c>
      <c r="V16" s="124"/>
      <c r="W16" s="125"/>
      <c r="X16" s="124"/>
      <c r="Y16" s="125"/>
      <c r="Z16" s="124"/>
      <c r="AA16" s="125"/>
      <c r="AB16" s="124"/>
      <c r="AC16" s="125"/>
    </row>
    <row r="17" spans="1:32" ht="18.75" customHeight="1" x14ac:dyDescent="0.2">
      <c r="A17" s="121" t="str">
        <f>VLOOKUP("&lt;Zeilentitel_5&gt;",Uebersetzungen!$B$3:$E$33,Uebersetzungen!$B$2+1,FALSE)</f>
        <v>Total</v>
      </c>
      <c r="B17" s="127">
        <f t="shared" ref="B17:U17" si="0">SUM(B13:B16)</f>
        <v>0</v>
      </c>
      <c r="C17" s="128">
        <f t="shared" si="0"/>
        <v>2</v>
      </c>
      <c r="D17" s="129">
        <f t="shared" si="0"/>
        <v>0</v>
      </c>
      <c r="E17" s="129">
        <f t="shared" si="0"/>
        <v>2</v>
      </c>
      <c r="F17" s="127">
        <f t="shared" si="0"/>
        <v>0</v>
      </c>
      <c r="G17" s="128">
        <f t="shared" si="0"/>
        <v>2</v>
      </c>
      <c r="H17" s="129">
        <f t="shared" si="0"/>
        <v>0</v>
      </c>
      <c r="I17" s="129">
        <f t="shared" si="0"/>
        <v>2</v>
      </c>
      <c r="J17" s="127">
        <f t="shared" si="0"/>
        <v>0</v>
      </c>
      <c r="K17" s="128">
        <f t="shared" si="0"/>
        <v>2</v>
      </c>
      <c r="L17" s="129">
        <f t="shared" si="0"/>
        <v>0</v>
      </c>
      <c r="M17" s="129">
        <f t="shared" si="0"/>
        <v>2</v>
      </c>
      <c r="N17" s="127">
        <f t="shared" si="0"/>
        <v>0</v>
      </c>
      <c r="O17" s="128">
        <f t="shared" si="0"/>
        <v>2</v>
      </c>
      <c r="P17" s="129">
        <f t="shared" si="0"/>
        <v>0</v>
      </c>
      <c r="Q17" s="129">
        <f t="shared" si="0"/>
        <v>2</v>
      </c>
      <c r="R17" s="127">
        <f t="shared" si="0"/>
        <v>0</v>
      </c>
      <c r="S17" s="128">
        <f t="shared" si="0"/>
        <v>2</v>
      </c>
      <c r="T17" s="129">
        <f t="shared" si="0"/>
        <v>0</v>
      </c>
      <c r="U17" s="129">
        <f t="shared" si="0"/>
        <v>2</v>
      </c>
      <c r="V17" s="127">
        <v>0</v>
      </c>
      <c r="W17" s="128">
        <v>2</v>
      </c>
      <c r="X17" s="127">
        <v>0</v>
      </c>
      <c r="Y17" s="128">
        <v>2</v>
      </c>
      <c r="Z17" s="127">
        <v>0</v>
      </c>
      <c r="AA17" s="128">
        <v>2</v>
      </c>
      <c r="AB17" s="127">
        <v>0</v>
      </c>
      <c r="AC17" s="128">
        <v>2</v>
      </c>
    </row>
    <row r="19" spans="1:32" ht="11.25" customHeight="1" x14ac:dyDescent="0.2">
      <c r="A19" s="130" t="str">
        <f>VLOOKUP("&lt;Legende_1&gt;",Uebersetzungen!$B$3:$E$45,Uebersetzungen!$B$2+1,FALSE)</f>
        <v>Anmerkungen:</v>
      </c>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row>
    <row r="20" spans="1:32" x14ac:dyDescent="0.2">
      <c r="A20" s="131" t="str">
        <f>VLOOKUP("&lt;Legende_2&gt;",Uebersetzungen!$B$3:$E$45,Uebersetzungen!$B$2+1,FALSE)</f>
        <v>In Graubünden wurden die Ständeratswahlen bis 2003 ein Jahr vor den Nationalratswahlen durchgeführt. Seit 2007 finden die Ständeratswahlen gleichzeitig wie die Nationalratswahlen statt.</v>
      </c>
    </row>
    <row r="21" spans="1:32" ht="21.95" customHeight="1" x14ac:dyDescent="0.2">
      <c r="A21" s="132" t="str">
        <f>VLOOKUP("&lt;Quelle_1&gt;",Uebersetzungen!$B$3:$E$45,Uebersetzungen!$B$2+1,FALSE)</f>
        <v>Quelle: BFS (Statistik der Wahlen und Abstimmungen)</v>
      </c>
    </row>
    <row r="22" spans="1:32" x14ac:dyDescent="0.2">
      <c r="A22" s="131" t="str">
        <f>VLOOKUP("&lt;Aktualisierung&gt;",Uebersetzungen!$B$3:$E$45,Uebersetzungen!$B$2+1,FALSE)</f>
        <v>Letztmals aktualisiert am: 21.03.2024</v>
      </c>
    </row>
  </sheetData>
  <sheetProtection sheet="1" objects="1" scenarios="1"/>
  <mergeCells count="15">
    <mergeCell ref="AB11:AC11"/>
    <mergeCell ref="B11:C11"/>
    <mergeCell ref="D11:E11"/>
    <mergeCell ref="F11:G11"/>
    <mergeCell ref="H11:I11"/>
    <mergeCell ref="J11:K11"/>
    <mergeCell ref="A7:D7"/>
    <mergeCell ref="Z11:AA11"/>
    <mergeCell ref="X11:Y11"/>
    <mergeCell ref="L11:M11"/>
    <mergeCell ref="N11:O11"/>
    <mergeCell ref="P11:Q11"/>
    <mergeCell ref="R11:S11"/>
    <mergeCell ref="T11:U11"/>
    <mergeCell ref="V11:W11"/>
  </mergeCells>
  <phoneticPr fontId="0" type="noConversion"/>
  <pageMargins left="0.35" right="0.31"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14</xdr:col>
                    <xdr:colOff>38100</xdr:colOff>
                    <xdr:row>1</xdr:row>
                    <xdr:rowOff>95250</xdr:rowOff>
                  </from>
                  <to>
                    <xdr:col>17</xdr:col>
                    <xdr:colOff>9525</xdr:colOff>
                    <xdr:row>2</xdr:row>
                    <xdr:rowOff>123825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14</xdr:col>
                    <xdr:colOff>38100</xdr:colOff>
                    <xdr:row>2</xdr:row>
                    <xdr:rowOff>85725</xdr:rowOff>
                  </from>
                  <to>
                    <xdr:col>18</xdr:col>
                    <xdr:colOff>0</xdr:colOff>
                    <xdr:row>3</xdr:row>
                    <xdr:rowOff>95250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14</xdr:col>
                    <xdr:colOff>38100</xdr:colOff>
                    <xdr:row>3</xdr:row>
                    <xdr:rowOff>47625</xdr:rowOff>
                  </from>
                  <to>
                    <xdr:col>17</xdr:col>
                    <xdr:colOff>9525</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J63"/>
  <sheetViews>
    <sheetView workbookViewId="0"/>
  </sheetViews>
  <sheetFormatPr baseColWidth="10" defaultRowHeight="14.25" x14ac:dyDescent="0.2"/>
  <cols>
    <col min="1" max="1" width="15.83203125" style="11" customWidth="1"/>
    <col min="2" max="2" width="36.5" style="11" customWidth="1"/>
    <col min="3" max="3" width="20.1640625" style="11" customWidth="1"/>
    <col min="4" max="4" width="15.83203125" style="11" customWidth="1"/>
    <col min="5" max="5" width="14.83203125" style="11" customWidth="1"/>
    <col min="6" max="6" width="19.5" style="11" customWidth="1"/>
    <col min="7" max="7" width="13.5" style="11" bestFit="1" customWidth="1"/>
    <col min="8" max="8" width="16.33203125" style="11" bestFit="1" customWidth="1"/>
    <col min="9" max="9" width="19.33203125" style="11" customWidth="1"/>
    <col min="10" max="10" width="13.5" style="11" bestFit="1" customWidth="1"/>
    <col min="11" max="16384" width="12" style="11"/>
  </cols>
  <sheetData>
    <row r="1" spans="1:10" s="113" customFormat="1" ht="12.75" x14ac:dyDescent="0.2"/>
    <row r="2" spans="1:10" s="113" customFormat="1" ht="15.75" x14ac:dyDescent="0.25">
      <c r="B2" s="91"/>
      <c r="C2" s="114"/>
      <c r="D2" s="114"/>
    </row>
    <row r="3" spans="1:10" s="113" customFormat="1" ht="15.75" x14ac:dyDescent="0.25">
      <c r="B3" s="91"/>
      <c r="C3" s="114"/>
      <c r="D3" s="114"/>
    </row>
    <row r="4" spans="1:10" s="113" customFormat="1" ht="15.75" x14ac:dyDescent="0.25">
      <c r="B4" s="91"/>
      <c r="C4" s="114"/>
      <c r="D4" s="114"/>
    </row>
    <row r="5" spans="1:10" s="113" customFormat="1" ht="12.75" x14ac:dyDescent="0.2"/>
    <row r="6" spans="1:10" s="90" customFormat="1" ht="12.75" x14ac:dyDescent="0.2">
      <c r="A6" s="92"/>
      <c r="B6" s="92"/>
      <c r="C6" s="92"/>
      <c r="D6" s="92"/>
      <c r="E6" s="92"/>
      <c r="F6" s="92"/>
      <c r="G6" s="92"/>
      <c r="H6" s="92"/>
      <c r="I6" s="92"/>
    </row>
    <row r="7" spans="1:10" s="92" customFormat="1" ht="15.75" x14ac:dyDescent="0.25">
      <c r="A7" s="133" t="str">
        <f>VLOOKUP("&lt;Fachbereich&gt;",Uebersetzungen!$B$3:$E$33,Uebersetzungen!$B$2+1,FALSE)</f>
        <v>Daten &amp; Statistik</v>
      </c>
      <c r="B7" s="133"/>
      <c r="C7" s="133"/>
      <c r="D7" s="133"/>
      <c r="E7" s="93"/>
      <c r="F7" s="93"/>
      <c r="G7" s="93"/>
      <c r="H7" s="93"/>
      <c r="I7" s="93"/>
    </row>
    <row r="9" spans="1:10" ht="18" x14ac:dyDescent="0.2">
      <c r="A9" s="94" t="str">
        <f>VLOOKUP("&lt;T2Titel&gt;",Uebersetzungen!$B$3:$E$46,Uebersetzungen!$B$2+1,FALSE)</f>
        <v>Ständeratswahlen in Graubünden: Detailergebnisse seit 1990</v>
      </c>
    </row>
    <row r="11" spans="1:10" s="12" customFormat="1" ht="18" customHeight="1" x14ac:dyDescent="0.2">
      <c r="A11" s="13"/>
      <c r="E11" s="137" t="str">
        <f>VLOOKUP("&lt;T2SpaltenTitel_1&gt;",Uebersetzungen!$B$3:$E$67,Uebersetzungen!$B$2+1,FALSE)</f>
        <v>1. Wahlgang</v>
      </c>
      <c r="F11" s="138" t="str">
        <f>VLOOKUP("&lt;T2SpaltenTitel_4&gt;",Uebersetzungen!$B$3:$E$67,Uebersetzungen!$B$2+1,FALSE)</f>
        <v>Status</v>
      </c>
      <c r="G11" s="139" t="str">
        <f>VLOOKUP("&lt;T2SpaltenTitel_4&gt;",Uebersetzungen!$B$3:$E$67,Uebersetzungen!$B$2+1,FALSE)</f>
        <v>Status</v>
      </c>
      <c r="H11" s="137" t="str">
        <f>VLOOKUP("&lt;T2SpaltenTitel_2&gt;",Uebersetzungen!$B$3:$E$67,Uebersetzungen!$B$2+1,FALSE)</f>
        <v>2. Wahlgang</v>
      </c>
      <c r="I11" s="138" t="str">
        <f>VLOOKUP("&lt;T2SpaltenTitel_4&gt;",Uebersetzungen!$B$3:$E$67,Uebersetzungen!$B$2+1,FALSE)</f>
        <v>Status</v>
      </c>
      <c r="J11" s="139" t="str">
        <f>VLOOKUP("&lt;T2SpaltenTitel_4&gt;",Uebersetzungen!$B$3:$E$67,Uebersetzungen!$B$2+1,FALSE)</f>
        <v>Status</v>
      </c>
    </row>
    <row r="12" spans="1:10" s="14" customFormat="1" ht="15" customHeight="1" x14ac:dyDescent="0.2">
      <c r="A12" s="15"/>
      <c r="E12" s="143" t="str">
        <f>VLOOKUP("&lt;T2SpaltenTitel_5&gt;",Uebersetzungen!$B$3:$E$67,Uebersetzungen!$B$2+1,FALSE)</f>
        <v>Wahltag</v>
      </c>
      <c r="F12" s="140" t="str">
        <f>VLOOKUP("&lt;T2SpaltenTitel_6&gt;",Uebersetzungen!$B$3:$E$67,Uebersetzungen!$B$2+1,FALSE)</f>
        <v>Wahlbeteiligung</v>
      </c>
      <c r="G12" s="146" t="str">
        <f>VLOOKUP("&lt;T2SpaltenTitel_7&gt;",Uebersetzungen!$B$3:$E$67,Uebersetzungen!$B$2+1,FALSE)</f>
        <v>Erhaltene Stimmen</v>
      </c>
      <c r="H12" s="143" t="str">
        <f>VLOOKUP("&lt;T2SpaltenTitel_5&gt;",Uebersetzungen!$B$3:$E$67,Uebersetzungen!$B$2+1,FALSE)</f>
        <v>Wahltag</v>
      </c>
      <c r="I12" s="140" t="str">
        <f>VLOOKUP("&lt;T2SpaltenTitel_6&gt;",Uebersetzungen!$B$3:$E$67,Uebersetzungen!$B$2+1,FALSE)</f>
        <v>Wahlbeteiligung</v>
      </c>
      <c r="J12" s="146" t="str">
        <f>VLOOKUP("&lt;T2SpaltenTitel_7&gt;",Uebersetzungen!$B$3:$E$67,Uebersetzungen!$B$2+1,FALSE)</f>
        <v>Erhaltene Stimmen</v>
      </c>
    </row>
    <row r="13" spans="1:10" s="14" customFormat="1" ht="6.75" customHeight="1" x14ac:dyDescent="0.2">
      <c r="A13" s="15"/>
      <c r="D13" s="62"/>
      <c r="E13" s="144"/>
      <c r="F13" s="141"/>
      <c r="G13" s="147"/>
      <c r="H13" s="144"/>
      <c r="I13" s="141"/>
      <c r="J13" s="147"/>
    </row>
    <row r="14" spans="1:10" ht="15" x14ac:dyDescent="0.25">
      <c r="A14" s="61"/>
      <c r="B14" s="35"/>
      <c r="C14" s="118" t="str">
        <f>VLOOKUP("&lt;T2SpaltenTitel_3&gt;",Uebersetzungen!$B$3:$E$67,Uebersetzungen!$B$2+1,FALSE)</f>
        <v>Partei</v>
      </c>
      <c r="D14" s="118" t="str">
        <f>VLOOKUP("&lt;T2SpaltenTitel_4&gt;",Uebersetzungen!$B$3:$E$67,Uebersetzungen!$B$2+1,FALSE)</f>
        <v>Status</v>
      </c>
      <c r="E14" s="145"/>
      <c r="F14" s="142"/>
      <c r="G14" s="148"/>
      <c r="H14" s="145"/>
      <c r="I14" s="142"/>
      <c r="J14" s="148"/>
    </row>
    <row r="15" spans="1:10" ht="15" x14ac:dyDescent="0.25">
      <c r="A15" s="64">
        <v>1990</v>
      </c>
      <c r="E15" s="63">
        <v>33139</v>
      </c>
      <c r="F15" s="99">
        <v>32.4</v>
      </c>
      <c r="G15" s="38"/>
      <c r="H15" s="27"/>
      <c r="I15" s="16"/>
      <c r="J15" s="26"/>
    </row>
    <row r="16" spans="1:10" x14ac:dyDescent="0.2">
      <c r="A16" s="65" t="str">
        <f>VLOOKUP("&lt;T2Zeilentitel_1&gt;",Uebersetzungen!$B$3:$E$45,Uebersetzungen!$B$2+1,FALSE)</f>
        <v>gewählt:</v>
      </c>
      <c r="B16" s="79" t="s">
        <v>99</v>
      </c>
      <c r="C16" s="11" t="str">
        <f>VLOOKUP("&lt;T2Zeilentitel_9&gt;",Uebersetzungen!$B$3:$E$45,Uebersetzungen!$B$2+1,FALSE)</f>
        <v>SVP</v>
      </c>
      <c r="D16" s="11" t="str">
        <f>VLOOKUP("&lt;T2Zeilentitel_3&gt;",Uebersetzungen!$B$3:$E$45,Uebersetzungen!$B$2+1,FALSE)</f>
        <v>bisher</v>
      </c>
      <c r="E16" s="37"/>
      <c r="F16" s="100"/>
      <c r="G16" s="72">
        <v>23030</v>
      </c>
      <c r="H16" s="28"/>
      <c r="I16" s="16"/>
      <c r="J16" s="26"/>
    </row>
    <row r="17" spans="1:10" x14ac:dyDescent="0.2">
      <c r="A17" s="65"/>
      <c r="B17" s="79" t="s">
        <v>100</v>
      </c>
      <c r="C17" s="11" t="str">
        <f>VLOOKUP("&lt;T2Zeilentitel_6&gt;",Uebersetzungen!$B$3:$E$45,Uebersetzungen!$B$2+1,FALSE)</f>
        <v>CVP</v>
      </c>
      <c r="D17" s="11" t="str">
        <f>VLOOKUP("&lt;T2Zeilentitel_3&gt;",Uebersetzungen!$B$3:$E$45,Uebersetzungen!$B$2+1,FALSE)</f>
        <v>bisher</v>
      </c>
      <c r="E17" s="37"/>
      <c r="F17" s="100"/>
      <c r="G17" s="72">
        <v>22200</v>
      </c>
      <c r="H17" s="28"/>
      <c r="I17" s="16"/>
      <c r="J17" s="26"/>
    </row>
    <row r="18" spans="1:10" x14ac:dyDescent="0.2">
      <c r="A18" s="66" t="str">
        <f>VLOOKUP("&lt;T2Zeilentitel_2&gt;",Uebersetzungen!$B$3:$E$45,Uebersetzungen!$B$2+1,FALSE)</f>
        <v>nicht gewählt:</v>
      </c>
      <c r="B18" s="82" t="s">
        <v>16</v>
      </c>
      <c r="C18" s="80"/>
      <c r="D18" s="35"/>
      <c r="E18" s="42"/>
      <c r="F18" s="101"/>
      <c r="G18" s="73">
        <v>1453</v>
      </c>
      <c r="H18" s="45"/>
      <c r="I18" s="43"/>
      <c r="J18" s="44"/>
    </row>
    <row r="19" spans="1:10" ht="15" x14ac:dyDescent="0.25">
      <c r="A19" s="67">
        <v>1994</v>
      </c>
      <c r="B19" s="81"/>
      <c r="C19" s="81"/>
      <c r="D19" s="22"/>
      <c r="E19" s="46" t="s">
        <v>18</v>
      </c>
      <c r="F19" s="99">
        <v>36.299999999999997</v>
      </c>
      <c r="G19" s="74"/>
      <c r="H19" s="48" t="s">
        <v>15</v>
      </c>
      <c r="I19" s="49">
        <v>0.21033391398218798</v>
      </c>
      <c r="J19" s="47"/>
    </row>
    <row r="20" spans="1:10" x14ac:dyDescent="0.2">
      <c r="A20" s="65" t="str">
        <f>VLOOKUP("&lt;T2Zeilentitel_1&gt;",Uebersetzungen!$B$3:$E$45,Uebersetzungen!$B$2+1,FALSE)</f>
        <v>gewählt:</v>
      </c>
      <c r="B20" s="19" t="s">
        <v>101</v>
      </c>
      <c r="C20" s="11" t="str">
        <f>VLOOKUP("&lt;T2Zeilentitel_9&gt;",Uebersetzungen!$B$3:$E$45,Uebersetzungen!$B$2+1,FALSE)</f>
        <v>SVP</v>
      </c>
      <c r="D20" s="11" t="str">
        <f>VLOOKUP("&lt;T2Zeilentitel_4&gt;",Uebersetzungen!$B$3:$E$45,Uebersetzungen!$B$2+1,FALSE)</f>
        <v>neu</v>
      </c>
      <c r="E20" s="29"/>
      <c r="F20" s="100"/>
      <c r="G20" s="72">
        <v>22903</v>
      </c>
      <c r="H20" s="30"/>
      <c r="I20" s="17"/>
      <c r="J20" s="31"/>
    </row>
    <row r="21" spans="1:10" x14ac:dyDescent="0.2">
      <c r="A21" s="65"/>
      <c r="B21" s="19" t="s">
        <v>102</v>
      </c>
      <c r="C21" s="11" t="str">
        <f>VLOOKUP("&lt;T2Zeilentitel_6&gt;",Uebersetzungen!$B$3:$E$45,Uebersetzungen!$B$2+1,FALSE)</f>
        <v>CVP</v>
      </c>
      <c r="D21" s="11" t="str">
        <f>VLOOKUP("&lt;T2Zeilentitel_4&gt;",Uebersetzungen!$B$3:$E$45,Uebersetzungen!$B$2+1,FALSE)</f>
        <v>neu</v>
      </c>
      <c r="E21" s="29"/>
      <c r="F21" s="100"/>
      <c r="G21" s="72">
        <v>16796</v>
      </c>
      <c r="H21" s="32"/>
      <c r="I21" s="17"/>
      <c r="J21" s="31">
        <v>16311</v>
      </c>
    </row>
    <row r="22" spans="1:10" x14ac:dyDescent="0.2">
      <c r="A22" s="66" t="str">
        <f>VLOOKUP("&lt;T2Zeilentitel_2&gt;",Uebersetzungen!$B$3:$E$45,Uebersetzungen!$B$2+1,FALSE)</f>
        <v>nicht gewählt:</v>
      </c>
      <c r="B22" s="19" t="s">
        <v>103</v>
      </c>
      <c r="C22" s="11" t="str">
        <f>VLOOKUP("&lt;T2Zeilentitel_10&gt;",Uebersetzungen!$B$3:$E$45,Uebersetzungen!$B$2+1,FALSE)</f>
        <v>SP</v>
      </c>
      <c r="E22" s="29"/>
      <c r="F22" s="100"/>
      <c r="G22" s="72">
        <v>14308</v>
      </c>
      <c r="H22" s="32"/>
      <c r="I22" s="17"/>
      <c r="J22" s="31">
        <v>8491</v>
      </c>
    </row>
    <row r="23" spans="1:10" x14ac:dyDescent="0.2">
      <c r="A23" s="85"/>
      <c r="B23" s="19" t="s">
        <v>104</v>
      </c>
      <c r="C23" s="11" t="str">
        <f>VLOOKUP("&lt;T2Zeilentitel_7&gt;",Uebersetzungen!$B$3:$E$45,Uebersetzungen!$B$2+1,FALSE)</f>
        <v>FDP</v>
      </c>
      <c r="E23" s="29"/>
      <c r="F23" s="100"/>
      <c r="G23" s="72">
        <v>13325</v>
      </c>
      <c r="H23" s="32"/>
      <c r="I23" s="17"/>
      <c r="J23" s="31"/>
    </row>
    <row r="24" spans="1:10" x14ac:dyDescent="0.2">
      <c r="A24" s="86"/>
      <c r="B24" s="82" t="s">
        <v>16</v>
      </c>
      <c r="C24" s="82"/>
      <c r="D24" s="35"/>
      <c r="E24" s="50"/>
      <c r="F24" s="101"/>
      <c r="G24" s="73">
        <v>544</v>
      </c>
      <c r="H24" s="53"/>
      <c r="I24" s="51"/>
      <c r="J24" s="52">
        <v>284</v>
      </c>
    </row>
    <row r="25" spans="1:10" ht="16.5" x14ac:dyDescent="0.3">
      <c r="A25" s="67">
        <v>1998</v>
      </c>
      <c r="B25" s="81"/>
      <c r="C25" s="81"/>
      <c r="D25" s="22"/>
      <c r="E25" s="46" t="s">
        <v>19</v>
      </c>
      <c r="F25" s="102">
        <v>41.2</v>
      </c>
      <c r="G25" s="74"/>
      <c r="H25" s="54"/>
      <c r="I25" s="55"/>
      <c r="J25" s="23"/>
    </row>
    <row r="26" spans="1:10" x14ac:dyDescent="0.2">
      <c r="A26" s="65" t="str">
        <f>VLOOKUP("&lt;T2Zeilentitel_1&gt;",Uebersetzungen!$B$3:$E$45,Uebersetzungen!$B$2+1,FALSE)</f>
        <v>gewählt:</v>
      </c>
      <c r="B26" s="19" t="s">
        <v>101</v>
      </c>
      <c r="C26" s="11" t="str">
        <f>VLOOKUP("&lt;T2Zeilentitel_9&gt;",Uebersetzungen!$B$3:$E$45,Uebersetzungen!$B$2+1,FALSE)</f>
        <v>SVP</v>
      </c>
      <c r="D26" s="11" t="str">
        <f>VLOOKUP("&lt;T2Zeilentitel_3&gt;",Uebersetzungen!$B$3:$E$45,Uebersetzungen!$B$2+1,FALSE)</f>
        <v>bisher</v>
      </c>
      <c r="E26" s="29"/>
      <c r="F26" s="17"/>
      <c r="G26" s="72">
        <v>29459</v>
      </c>
      <c r="H26" s="33"/>
      <c r="I26" s="18"/>
      <c r="J26" s="25"/>
    </row>
    <row r="27" spans="1:10" x14ac:dyDescent="0.2">
      <c r="A27" s="65"/>
      <c r="B27" s="19" t="s">
        <v>102</v>
      </c>
      <c r="C27" s="11" t="str">
        <f>VLOOKUP("&lt;T2Zeilentitel_6&gt;",Uebersetzungen!$B$3:$E$45,Uebersetzungen!$B$2+1,FALSE)</f>
        <v>CVP</v>
      </c>
      <c r="D27" s="11" t="str">
        <f>VLOOKUP("&lt;T2Zeilentitel_3&gt;",Uebersetzungen!$B$3:$E$45,Uebersetzungen!$B$2+1,FALSE)</f>
        <v>bisher</v>
      </c>
      <c r="E27" s="29"/>
      <c r="F27" s="17"/>
      <c r="G27" s="72">
        <v>28451</v>
      </c>
      <c r="H27" s="33"/>
      <c r="I27" s="18"/>
      <c r="J27" s="25"/>
    </row>
    <row r="28" spans="1:10" x14ac:dyDescent="0.2">
      <c r="A28" s="66" t="str">
        <f>VLOOKUP("&lt;T2Zeilentitel_2&gt;",Uebersetzungen!$B$3:$E$45,Uebersetzungen!$B$2+1,FALSE)</f>
        <v>nicht gewählt:</v>
      </c>
      <c r="B28" s="19" t="s">
        <v>105</v>
      </c>
      <c r="C28" s="11" t="str">
        <f>VLOOKUP("&lt;T2Zeilentitel_10&gt;",Uebersetzungen!$B$3:$E$45,Uebersetzungen!$B$2+1,FALSE)</f>
        <v>SP</v>
      </c>
      <c r="E28" s="29"/>
      <c r="F28" s="17"/>
      <c r="G28" s="72">
        <v>15997</v>
      </c>
      <c r="H28" s="33"/>
      <c r="I28" s="18"/>
      <c r="J28" s="25"/>
    </row>
    <row r="29" spans="1:10" x14ac:dyDescent="0.2">
      <c r="A29" s="68"/>
      <c r="B29" s="82" t="s">
        <v>16</v>
      </c>
      <c r="C29" s="82"/>
      <c r="D29" s="35"/>
      <c r="E29" s="50"/>
      <c r="F29" s="51"/>
      <c r="G29" s="73">
        <v>710</v>
      </c>
      <c r="H29" s="56"/>
      <c r="I29" s="57"/>
      <c r="J29" s="36"/>
    </row>
    <row r="30" spans="1:10" ht="15" x14ac:dyDescent="0.2">
      <c r="A30" s="69">
        <v>2002</v>
      </c>
      <c r="B30" s="83"/>
      <c r="C30" s="83"/>
      <c r="D30" s="22"/>
      <c r="E30" s="46" t="s">
        <v>20</v>
      </c>
      <c r="F30" s="95">
        <v>33.4</v>
      </c>
      <c r="G30" s="75"/>
      <c r="H30" s="58"/>
      <c r="I30" s="59"/>
      <c r="J30" s="23"/>
    </row>
    <row r="31" spans="1:10" x14ac:dyDescent="0.2">
      <c r="A31" s="65" t="str">
        <f>VLOOKUP("&lt;T2Zeilentitel_1&gt;",Uebersetzungen!$B$3:$E$45,Uebersetzungen!$B$2+1,FALSE)</f>
        <v>gewählt:</v>
      </c>
      <c r="B31" s="19" t="s">
        <v>101</v>
      </c>
      <c r="C31" s="11" t="str">
        <f>VLOOKUP("&lt;T2Zeilentitel_9&gt;",Uebersetzungen!$B$3:$E$45,Uebersetzungen!$B$2+1,FALSE)</f>
        <v>SVP</v>
      </c>
      <c r="D31" s="11" t="str">
        <f>VLOOKUP("&lt;T2Zeilentitel_3&gt;",Uebersetzungen!$B$3:$E$45,Uebersetzungen!$B$2+1,FALSE)</f>
        <v>bisher</v>
      </c>
      <c r="E31" s="29"/>
      <c r="F31" s="17"/>
      <c r="G31" s="72">
        <v>23273</v>
      </c>
      <c r="H31" s="33"/>
      <c r="I31" s="18"/>
      <c r="J31" s="25"/>
    </row>
    <row r="32" spans="1:10" x14ac:dyDescent="0.2">
      <c r="A32" s="65"/>
      <c r="B32" s="19" t="s">
        <v>102</v>
      </c>
      <c r="C32" s="11" t="str">
        <f>VLOOKUP("&lt;T2Zeilentitel_6&gt;",Uebersetzungen!$B$3:$E$45,Uebersetzungen!$B$2+1,FALSE)</f>
        <v>CVP</v>
      </c>
      <c r="D32" s="11" t="str">
        <f>VLOOKUP("&lt;T2Zeilentitel_3&gt;",Uebersetzungen!$B$3:$E$45,Uebersetzungen!$B$2+1,FALSE)</f>
        <v>bisher</v>
      </c>
      <c r="E32" s="29"/>
      <c r="F32" s="17"/>
      <c r="G32" s="72">
        <v>22704</v>
      </c>
      <c r="H32" s="33"/>
      <c r="I32" s="18"/>
      <c r="J32" s="25"/>
    </row>
    <row r="33" spans="1:10" x14ac:dyDescent="0.2">
      <c r="A33" s="66" t="str">
        <f>VLOOKUP("&lt;T2Zeilentitel_2&gt;",Uebersetzungen!$B$3:$E$45,Uebersetzungen!$B$2+1,FALSE)</f>
        <v>nicht gewählt:</v>
      </c>
      <c r="B33" s="19" t="s">
        <v>106</v>
      </c>
      <c r="C33" s="11" t="str">
        <f>VLOOKUP("&lt;T2Zeilentitel_10&gt;",Uebersetzungen!$B$3:$E$45,Uebersetzungen!$B$2+1,FALSE)</f>
        <v>SP</v>
      </c>
      <c r="E33" s="29"/>
      <c r="F33" s="17"/>
      <c r="G33" s="72">
        <v>9505</v>
      </c>
      <c r="H33" s="33"/>
      <c r="I33" s="18"/>
      <c r="J33" s="25"/>
    </row>
    <row r="34" spans="1:10" x14ac:dyDescent="0.2">
      <c r="A34" s="68"/>
      <c r="B34" s="82" t="s">
        <v>16</v>
      </c>
      <c r="C34" s="82"/>
      <c r="D34" s="35"/>
      <c r="E34" s="50"/>
      <c r="F34" s="51"/>
      <c r="G34" s="73">
        <v>1039</v>
      </c>
      <c r="H34" s="56"/>
      <c r="I34" s="57"/>
      <c r="J34" s="36"/>
    </row>
    <row r="35" spans="1:10" ht="15" x14ac:dyDescent="0.25">
      <c r="A35" s="64">
        <v>2007</v>
      </c>
      <c r="B35" s="84" t="s">
        <v>17</v>
      </c>
      <c r="C35" s="84"/>
      <c r="D35" s="22"/>
      <c r="E35" s="60">
        <v>39376</v>
      </c>
      <c r="F35" s="96">
        <v>36.880000000000003</v>
      </c>
      <c r="G35" s="76" t="s">
        <v>17</v>
      </c>
      <c r="H35" s="21"/>
      <c r="I35" s="22"/>
      <c r="J35" s="23"/>
    </row>
    <row r="36" spans="1:10" x14ac:dyDescent="0.2">
      <c r="A36" s="65" t="str">
        <f>VLOOKUP("&lt;T2Zeilentitel_1&gt;",Uebersetzungen!$B$3:$E$45,Uebersetzungen!$B$2+1,FALSE)</f>
        <v>gewählt:</v>
      </c>
      <c r="B36" s="79" t="s">
        <v>107</v>
      </c>
      <c r="C36" s="11" t="str">
        <f>VLOOKUP("&lt;T2Zeilentitel_9&gt;",Uebersetzungen!$B$3:$E$45,Uebersetzungen!$B$2+1,FALSE)</f>
        <v>SVP</v>
      </c>
      <c r="D36" s="11" t="str">
        <f>VLOOKUP("&lt;T2Zeilentitel_3&gt;",Uebersetzungen!$B$3:$E$45,Uebersetzungen!$B$2+1,FALSE)</f>
        <v>bisher</v>
      </c>
      <c r="E36" s="39" t="s">
        <v>17</v>
      </c>
      <c r="F36" s="97" t="s">
        <v>17</v>
      </c>
      <c r="G36" s="77">
        <v>27923</v>
      </c>
      <c r="H36" s="24"/>
      <c r="J36" s="25"/>
    </row>
    <row r="37" spans="1:10" x14ac:dyDescent="0.2">
      <c r="A37" s="65"/>
      <c r="B37" s="79" t="s">
        <v>108</v>
      </c>
      <c r="C37" s="11" t="str">
        <f>VLOOKUP("&lt;T2Zeilentitel_6&gt;",Uebersetzungen!$B$3:$E$45,Uebersetzungen!$B$2+1,FALSE)</f>
        <v>CVP</v>
      </c>
      <c r="D37" s="11" t="str">
        <f>VLOOKUP("&lt;T2Zeilentitel_3&gt;",Uebersetzungen!$B$3:$E$45,Uebersetzungen!$B$2+1,FALSE)</f>
        <v>bisher</v>
      </c>
      <c r="E37" s="39" t="s">
        <v>17</v>
      </c>
      <c r="F37" s="97" t="s">
        <v>17</v>
      </c>
      <c r="G37" s="77">
        <v>21257</v>
      </c>
      <c r="H37" s="24"/>
      <c r="J37" s="25"/>
    </row>
    <row r="38" spans="1:10" x14ac:dyDescent="0.2">
      <c r="A38" s="66" t="str">
        <f>VLOOKUP("&lt;T2Zeilentitel_2&gt;",Uebersetzungen!$B$3:$E$45,Uebersetzungen!$B$2+1,FALSE)</f>
        <v>nicht gewählt:</v>
      </c>
      <c r="B38" s="79" t="s">
        <v>109</v>
      </c>
      <c r="C38" s="11" t="str">
        <f>VLOOKUP("&lt;T2Zeilentitel_10&gt;",Uebersetzungen!$B$3:$E$45,Uebersetzungen!$B$2+1,FALSE)</f>
        <v>SP</v>
      </c>
      <c r="E38" s="39" t="s">
        <v>17</v>
      </c>
      <c r="F38" s="97" t="s">
        <v>17</v>
      </c>
      <c r="G38" s="77">
        <v>8558</v>
      </c>
      <c r="H38" s="24"/>
      <c r="J38" s="25"/>
    </row>
    <row r="39" spans="1:10" ht="15" x14ac:dyDescent="0.25">
      <c r="A39" s="70" t="s">
        <v>17</v>
      </c>
      <c r="B39" s="80" t="s">
        <v>16</v>
      </c>
      <c r="C39" s="80"/>
      <c r="D39" s="35"/>
      <c r="E39" s="40" t="s">
        <v>17</v>
      </c>
      <c r="F39" s="98" t="s">
        <v>17</v>
      </c>
      <c r="G39" s="78">
        <v>5139</v>
      </c>
      <c r="H39" s="34"/>
      <c r="I39" s="35"/>
      <c r="J39" s="36"/>
    </row>
    <row r="40" spans="1:10" ht="15" x14ac:dyDescent="0.25">
      <c r="A40" s="71">
        <v>2011</v>
      </c>
      <c r="B40" s="79" t="s">
        <v>17</v>
      </c>
      <c r="C40" s="79"/>
      <c r="E40" s="39">
        <v>40839</v>
      </c>
      <c r="F40" s="97">
        <v>40.03</v>
      </c>
      <c r="G40" s="77" t="s">
        <v>17</v>
      </c>
      <c r="H40" s="24"/>
      <c r="J40" s="25"/>
    </row>
    <row r="41" spans="1:10" x14ac:dyDescent="0.2">
      <c r="A41" s="65" t="str">
        <f>VLOOKUP("&lt;T2Zeilentitel_1&gt;",Uebersetzungen!$B$3:$E$45,Uebersetzungen!$B$2+1,FALSE)</f>
        <v>gewählt:</v>
      </c>
      <c r="B41" s="79" t="s">
        <v>110</v>
      </c>
      <c r="C41" s="11" t="str">
        <f>VLOOKUP("&lt;T2Zeilentitel_6&gt;",Uebersetzungen!$B$3:$E$45,Uebersetzungen!$B$2+1,FALSE)</f>
        <v>CVP</v>
      </c>
      <c r="D41" s="11" t="str">
        <f>VLOOKUP("&lt;T2Zeilentitel_4&gt;",Uebersetzungen!$B$3:$E$45,Uebersetzungen!$B$2+1,FALSE)</f>
        <v>neu</v>
      </c>
      <c r="E41" s="39"/>
      <c r="F41" s="97" t="s">
        <v>17</v>
      </c>
      <c r="G41" s="77">
        <v>37454</v>
      </c>
      <c r="H41" s="24"/>
      <c r="J41" s="25"/>
    </row>
    <row r="42" spans="1:10" x14ac:dyDescent="0.2">
      <c r="A42" s="65"/>
      <c r="B42" s="79" t="s">
        <v>111</v>
      </c>
      <c r="C42" s="11" t="str">
        <f>VLOOKUP("&lt;T2Zeilentitel_7&gt;",Uebersetzungen!$B$3:$E$45,Uebersetzungen!$B$2+1,FALSE)</f>
        <v>FDP</v>
      </c>
      <c r="D42" s="11" t="str">
        <f>VLOOKUP("&lt;T2Zeilentitel_4&gt;",Uebersetzungen!$B$3:$E$45,Uebersetzungen!$B$2+1,FALSE)</f>
        <v>neu</v>
      </c>
      <c r="E42" s="39"/>
      <c r="F42" s="97" t="s">
        <v>17</v>
      </c>
      <c r="G42" s="77">
        <v>31224</v>
      </c>
      <c r="H42" s="24"/>
      <c r="J42" s="25"/>
    </row>
    <row r="43" spans="1:10" x14ac:dyDescent="0.2">
      <c r="A43" s="66" t="str">
        <f>VLOOKUP("&lt;T2Zeilentitel_2&gt;",Uebersetzungen!$B$3:$E$45,Uebersetzungen!$B$2+1,FALSE)</f>
        <v>nicht gewählt:</v>
      </c>
      <c r="B43" s="80" t="s">
        <v>16</v>
      </c>
      <c r="C43" s="80"/>
      <c r="D43" s="35"/>
      <c r="E43" s="40" t="s">
        <v>17</v>
      </c>
      <c r="F43" s="98" t="s">
        <v>17</v>
      </c>
      <c r="G43" s="78">
        <v>10310</v>
      </c>
      <c r="H43" s="34"/>
      <c r="I43" s="35"/>
      <c r="J43" s="36"/>
    </row>
    <row r="44" spans="1:10" ht="15" x14ac:dyDescent="0.25">
      <c r="A44" s="71">
        <v>2015</v>
      </c>
      <c r="B44" s="79" t="s">
        <v>17</v>
      </c>
      <c r="C44" s="79"/>
      <c r="E44" s="39">
        <v>42295</v>
      </c>
      <c r="F44" s="97">
        <v>40.32</v>
      </c>
      <c r="G44" s="77" t="s">
        <v>17</v>
      </c>
      <c r="H44" s="24"/>
      <c r="J44" s="25"/>
    </row>
    <row r="45" spans="1:10" x14ac:dyDescent="0.2">
      <c r="A45" s="65" t="str">
        <f>VLOOKUP("&lt;T2Zeilentitel_1&gt;",Uebersetzungen!$B$3:$E$45,Uebersetzungen!$B$2+1,FALSE)</f>
        <v>gewählt:</v>
      </c>
      <c r="B45" s="79" t="s">
        <v>110</v>
      </c>
      <c r="C45" s="11" t="str">
        <f>VLOOKUP("&lt;T2Zeilentitel_6&gt;",Uebersetzungen!$B$3:$E$45,Uebersetzungen!$B$2+1,FALSE)</f>
        <v>CVP</v>
      </c>
      <c r="D45" s="11" t="str">
        <f>VLOOKUP("&lt;T2Zeilentitel_3&gt;",Uebersetzungen!$B$3:$E$45,Uebersetzungen!$B$2+1,FALSE)</f>
        <v>bisher</v>
      </c>
      <c r="E45" s="39"/>
      <c r="F45" s="20" t="s">
        <v>17</v>
      </c>
      <c r="G45" s="77">
        <v>39608</v>
      </c>
      <c r="H45" s="24"/>
      <c r="J45" s="25"/>
    </row>
    <row r="46" spans="1:10" x14ac:dyDescent="0.2">
      <c r="A46" s="65"/>
      <c r="B46" s="79" t="s">
        <v>111</v>
      </c>
      <c r="C46" s="11" t="str">
        <f>VLOOKUP("&lt;T2Zeilentitel_7&gt;",Uebersetzungen!$B$3:$E$45,Uebersetzungen!$B$2+1,FALSE)</f>
        <v>FDP</v>
      </c>
      <c r="D46" s="11" t="str">
        <f>VLOOKUP("&lt;T2Zeilentitel_3&gt;",Uebersetzungen!$B$3:$E$45,Uebersetzungen!$B$2+1,FALSE)</f>
        <v>bisher</v>
      </c>
      <c r="E46" s="39"/>
      <c r="F46" s="20" t="s">
        <v>17</v>
      </c>
      <c r="G46" s="77">
        <v>35926</v>
      </c>
      <c r="H46" s="24"/>
      <c r="J46" s="25"/>
    </row>
    <row r="47" spans="1:10" x14ac:dyDescent="0.2">
      <c r="A47" s="66" t="str">
        <f>VLOOKUP("&lt;T2Zeilentitel_2&gt;",Uebersetzungen!$B$3:$E$45,Uebersetzungen!$B$2+1,FALSE)</f>
        <v>nicht gewählt:</v>
      </c>
      <c r="B47" s="80" t="s">
        <v>16</v>
      </c>
      <c r="C47" s="80"/>
      <c r="D47" s="35"/>
      <c r="E47" s="40" t="s">
        <v>17</v>
      </c>
      <c r="F47" s="41" t="s">
        <v>17</v>
      </c>
      <c r="G47" s="78">
        <v>8512</v>
      </c>
      <c r="H47" s="34"/>
      <c r="I47" s="35"/>
      <c r="J47" s="36"/>
    </row>
    <row r="48" spans="1:10" ht="15" x14ac:dyDescent="0.25">
      <c r="A48" s="71">
        <v>2019</v>
      </c>
      <c r="B48" s="79" t="s">
        <v>17</v>
      </c>
      <c r="C48" s="79"/>
      <c r="E48" s="103">
        <v>43758</v>
      </c>
      <c r="F48" s="97">
        <v>42.9</v>
      </c>
      <c r="G48" s="77" t="s">
        <v>17</v>
      </c>
      <c r="H48" s="24"/>
      <c r="J48" s="25"/>
    </row>
    <row r="49" spans="1:10" x14ac:dyDescent="0.2">
      <c r="A49" s="65" t="str">
        <f>VLOOKUP("&lt;T2Zeilentitel_1&gt;",Uebersetzungen!$B$3:$E$45,Uebersetzungen!$B$2+1,FALSE)</f>
        <v>gewählt:</v>
      </c>
      <c r="B49" s="79" t="s">
        <v>110</v>
      </c>
      <c r="C49" s="11" t="str">
        <f>VLOOKUP("&lt;T2Zeilentitel_6&gt;",Uebersetzungen!$B$3:$E$45,Uebersetzungen!$B$2+1,FALSE)</f>
        <v>CVP</v>
      </c>
      <c r="D49" s="11" t="str">
        <f>VLOOKUP("&lt;T2Zeilentitel_3&gt;",Uebersetzungen!$B$3:$E$45,Uebersetzungen!$B$2+1,FALSE)</f>
        <v>bisher</v>
      </c>
      <c r="E49" s="39"/>
      <c r="F49" s="20" t="s">
        <v>17</v>
      </c>
      <c r="G49" s="77">
        <v>30033</v>
      </c>
      <c r="H49" s="24"/>
      <c r="J49" s="25"/>
    </row>
    <row r="50" spans="1:10" x14ac:dyDescent="0.2">
      <c r="A50" s="65"/>
      <c r="B50" s="79" t="s">
        <v>111</v>
      </c>
      <c r="C50" s="11" t="str">
        <f>VLOOKUP("&lt;T2Zeilentitel_7&gt;",Uebersetzungen!$B$3:$E$45,Uebersetzungen!$B$2+1,FALSE)</f>
        <v>FDP</v>
      </c>
      <c r="D50" s="11" t="str">
        <f>VLOOKUP("&lt;T2Zeilentitel_3&gt;",Uebersetzungen!$B$3:$E$45,Uebersetzungen!$B$2+1,FALSE)</f>
        <v>bisher</v>
      </c>
      <c r="E50" s="39"/>
      <c r="F50" s="20" t="s">
        <v>17</v>
      </c>
      <c r="G50" s="77">
        <v>26629</v>
      </c>
      <c r="H50" s="24"/>
      <c r="J50" s="25"/>
    </row>
    <row r="51" spans="1:10" x14ac:dyDescent="0.2">
      <c r="A51" s="66" t="str">
        <f>VLOOKUP("&lt;T2Zeilentitel_2&gt;",Uebersetzungen!$B$3:$E$45,Uebersetzungen!$B$2+1,FALSE)</f>
        <v>nicht gewählt:</v>
      </c>
      <c r="B51" s="79" t="s">
        <v>112</v>
      </c>
      <c r="C51" s="11" t="str">
        <f>VLOOKUP("&lt;T2Zeilentitel_8&gt;",Uebersetzungen!$B$3:$E$45,Uebersetzungen!$B$2+1,FALSE)</f>
        <v>GLP</v>
      </c>
      <c r="E51" s="39"/>
      <c r="F51" s="20"/>
      <c r="G51" s="77">
        <v>7106</v>
      </c>
      <c r="H51" s="24"/>
      <c r="J51" s="25"/>
    </row>
    <row r="52" spans="1:10" x14ac:dyDescent="0.2">
      <c r="A52" s="65"/>
      <c r="B52" s="79" t="s">
        <v>113</v>
      </c>
      <c r="C52" s="11" t="str">
        <f>VLOOKUP("&lt;T2Zeilentitel_9&gt;",Uebersetzungen!$B$3:$E$45,Uebersetzungen!$B$2+1,FALSE)</f>
        <v>SVP</v>
      </c>
      <c r="E52" s="39"/>
      <c r="F52" s="20"/>
      <c r="G52" s="77">
        <v>10093</v>
      </c>
      <c r="H52" s="24"/>
      <c r="J52" s="25"/>
    </row>
    <row r="53" spans="1:10" x14ac:dyDescent="0.2">
      <c r="A53" s="65"/>
      <c r="B53" s="79" t="s">
        <v>114</v>
      </c>
      <c r="C53" s="11" t="str">
        <f>VLOOKUP("&lt;T2Zeilentitel_10&gt;",Uebersetzungen!$B$3:$E$45,Uebersetzungen!$B$2+1,FALSE)</f>
        <v>SP</v>
      </c>
      <c r="E53" s="39"/>
      <c r="F53" s="20"/>
      <c r="G53" s="77">
        <v>15230</v>
      </c>
      <c r="H53" s="24"/>
      <c r="J53" s="25"/>
    </row>
    <row r="54" spans="1:10" x14ac:dyDescent="0.2">
      <c r="A54" s="65"/>
      <c r="B54" s="79" t="s">
        <v>115</v>
      </c>
      <c r="C54" s="11" t="str">
        <f>VLOOKUP("&lt;T2Zeilentitel_11&gt;",Uebersetzungen!$B$3:$E$45,Uebersetzungen!$B$2+1,FALSE)</f>
        <v>Parteilos</v>
      </c>
      <c r="E54" s="39"/>
      <c r="F54" s="20"/>
      <c r="G54" s="77">
        <v>699</v>
      </c>
      <c r="H54" s="24"/>
      <c r="J54" s="25"/>
    </row>
    <row r="55" spans="1:10" x14ac:dyDescent="0.2">
      <c r="A55" s="66"/>
      <c r="B55" s="80" t="s">
        <v>16</v>
      </c>
      <c r="C55" s="79"/>
      <c r="D55" s="35"/>
      <c r="E55" s="40"/>
      <c r="F55" s="41"/>
      <c r="G55" s="78">
        <v>5320</v>
      </c>
      <c r="H55" s="34"/>
      <c r="I55" s="35"/>
      <c r="J55" s="36"/>
    </row>
    <row r="56" spans="1:10" ht="15" x14ac:dyDescent="0.25">
      <c r="A56" s="64">
        <v>2023</v>
      </c>
      <c r="B56" s="84" t="s">
        <v>17</v>
      </c>
      <c r="C56" s="84"/>
      <c r="D56" s="22"/>
      <c r="E56" s="60">
        <v>45221</v>
      </c>
      <c r="F56" s="96">
        <v>43</v>
      </c>
      <c r="G56" s="76"/>
      <c r="H56" s="21"/>
      <c r="I56" s="22"/>
      <c r="J56" s="23"/>
    </row>
    <row r="57" spans="1:10" x14ac:dyDescent="0.2">
      <c r="A57" s="65" t="str">
        <f>VLOOKUP("&lt;T2Zeilentitel_1&gt;",Uebersetzungen!$B$3:$E$45,Uebersetzungen!$B$2+1,FALSE)</f>
        <v>gewählt:</v>
      </c>
      <c r="B57" s="79" t="s">
        <v>110</v>
      </c>
      <c r="C57" s="11" t="str">
        <f>VLOOKUP("&lt;T2Zeilentitel_12&gt;",Uebersetzungen!$B$3:$E$45,Uebersetzungen!$B$2+1,FALSE)</f>
        <v>Die Mitte</v>
      </c>
      <c r="D57" s="11" t="str">
        <f>VLOOKUP("&lt;T2Zeilentitel_3&gt;",Uebersetzungen!$B$3:$E$45,Uebersetzungen!$B$2+1,FALSE)</f>
        <v>bisher</v>
      </c>
      <c r="E57" s="39"/>
      <c r="F57" s="20"/>
      <c r="G57" s="77">
        <v>38316</v>
      </c>
      <c r="H57" s="24"/>
      <c r="J57" s="25"/>
    </row>
    <row r="58" spans="1:10" x14ac:dyDescent="0.2">
      <c r="A58" s="65"/>
      <c r="B58" s="79" t="s">
        <v>111</v>
      </c>
      <c r="C58" s="11" t="str">
        <f>VLOOKUP("&lt;T2Zeilentitel_7&gt;",Uebersetzungen!$B$3:$E$45,Uebersetzungen!$B$2+1,FALSE)</f>
        <v>FDP</v>
      </c>
      <c r="D58" s="11" t="str">
        <f>VLOOKUP("&lt;T2Zeilentitel_3&gt;",Uebersetzungen!$B$3:$E$45,Uebersetzungen!$B$2+1,FALSE)</f>
        <v>bisher</v>
      </c>
      <c r="E58" s="39"/>
      <c r="F58" s="20"/>
      <c r="G58" s="77">
        <v>33611</v>
      </c>
      <c r="H58" s="24"/>
      <c r="J58" s="25"/>
    </row>
    <row r="59" spans="1:10" x14ac:dyDescent="0.2">
      <c r="A59" s="66" t="str">
        <f>VLOOKUP("&lt;T2Zeilentitel_2&gt;",Uebersetzungen!$B$3:$E$45,Uebersetzungen!$B$2+1,FALSE)</f>
        <v>nicht gewählt:</v>
      </c>
      <c r="B59" s="79" t="s">
        <v>24</v>
      </c>
      <c r="C59" s="11" t="str">
        <f>VLOOKUP("&lt;T2Zeilentitel_11&gt;",Uebersetzungen!$B$3:$E$45,Uebersetzungen!$B$2+1,FALSE)</f>
        <v>Parteilos</v>
      </c>
      <c r="E59" s="39"/>
      <c r="F59" s="20"/>
      <c r="G59" s="77">
        <v>5723</v>
      </c>
      <c r="H59" s="24"/>
      <c r="J59" s="25"/>
    </row>
    <row r="60" spans="1:10" x14ac:dyDescent="0.2">
      <c r="A60" s="119"/>
      <c r="B60" s="80" t="s">
        <v>16</v>
      </c>
      <c r="C60" s="80"/>
      <c r="D60" s="35"/>
      <c r="E60" s="40"/>
      <c r="F60" s="41"/>
      <c r="G60" s="104">
        <v>10346</v>
      </c>
      <c r="H60" s="34"/>
      <c r="I60" s="35"/>
      <c r="J60" s="36"/>
    </row>
    <row r="62" spans="1:10" x14ac:dyDescent="0.2">
      <c r="A62" s="132" t="str">
        <f>VLOOKUP("&lt;Quelle_1&gt;",Uebersetzungen!$B$3:$E$45,Uebersetzungen!$B$2+1,FALSE)</f>
        <v>Quelle: BFS (Statistik der Wahlen und Abstimmungen)</v>
      </c>
    </row>
    <row r="63" spans="1:10" x14ac:dyDescent="0.2">
      <c r="A63" s="131" t="str">
        <f>VLOOKUP("&lt;Aktualisierung&gt;",Uebersetzungen!$B$3:$E$45,Uebersetzungen!$B$2+1,FALSE)</f>
        <v>Letztmals aktualisiert am: 21.03.2024</v>
      </c>
    </row>
  </sheetData>
  <mergeCells count="9">
    <mergeCell ref="E11:G11"/>
    <mergeCell ref="H11:J11"/>
    <mergeCell ref="A7:D7"/>
    <mergeCell ref="F12:F14"/>
    <mergeCell ref="E12:E14"/>
    <mergeCell ref="G12:G14"/>
    <mergeCell ref="H12:H14"/>
    <mergeCell ref="I12:I14"/>
    <mergeCell ref="J12:J1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4</xdr:col>
                    <xdr:colOff>561975</xdr:colOff>
                    <xdr:row>1</xdr:row>
                    <xdr:rowOff>104775</xdr:rowOff>
                  </from>
                  <to>
                    <xdr:col>5</xdr:col>
                    <xdr:colOff>742950</xdr:colOff>
                    <xdr:row>2</xdr:row>
                    <xdr:rowOff>133350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4</xdr:col>
                    <xdr:colOff>561975</xdr:colOff>
                    <xdr:row>2</xdr:row>
                    <xdr:rowOff>95250</xdr:rowOff>
                  </from>
                  <to>
                    <xdr:col>5</xdr:col>
                    <xdr:colOff>1085850</xdr:colOff>
                    <xdr:row>3</xdr:row>
                    <xdr:rowOff>104775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4</xdr:col>
                    <xdr:colOff>561975</xdr:colOff>
                    <xdr:row>3</xdr:row>
                    <xdr:rowOff>57150</xdr:rowOff>
                  </from>
                  <to>
                    <xdr:col>5</xdr:col>
                    <xdr:colOff>742950</xdr:colOff>
                    <xdr:row>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103"/>
  <sheetViews>
    <sheetView workbookViewId="0"/>
  </sheetViews>
  <sheetFormatPr baseColWidth="10" defaultColWidth="14.6640625" defaultRowHeight="12.75" x14ac:dyDescent="0.2"/>
  <cols>
    <col min="1" max="1" width="10" style="107" bestFit="1" customWidth="1"/>
    <col min="2" max="2" width="20.6640625" style="107" bestFit="1" customWidth="1"/>
    <col min="3" max="3" width="89.1640625" style="107" customWidth="1"/>
    <col min="4" max="5" width="74.33203125" style="107" customWidth="1"/>
    <col min="6" max="16384" width="14.6640625" style="107"/>
  </cols>
  <sheetData>
    <row r="1" spans="1:6" x14ac:dyDescent="0.2">
      <c r="A1" s="105" t="s">
        <v>25</v>
      </c>
      <c r="B1" s="105" t="s">
        <v>26</v>
      </c>
      <c r="C1" s="105" t="s">
        <v>27</v>
      </c>
      <c r="D1" s="105" t="s">
        <v>28</v>
      </c>
      <c r="E1" s="105" t="s">
        <v>29</v>
      </c>
      <c r="F1" s="106"/>
    </row>
    <row r="2" spans="1:6" x14ac:dyDescent="0.2">
      <c r="A2" s="108" t="s">
        <v>30</v>
      </c>
      <c r="B2" s="109">
        <v>1</v>
      </c>
      <c r="C2" s="106"/>
      <c r="D2" s="106"/>
      <c r="E2" s="106"/>
      <c r="F2" s="106"/>
    </row>
    <row r="3" spans="1:6" x14ac:dyDescent="0.2">
      <c r="A3" s="108" t="s">
        <v>40</v>
      </c>
      <c r="B3" s="107" t="s">
        <v>31</v>
      </c>
      <c r="C3" s="107" t="s">
        <v>32</v>
      </c>
      <c r="D3" s="107" t="s">
        <v>33</v>
      </c>
      <c r="E3" s="107" t="s">
        <v>34</v>
      </c>
      <c r="F3" s="106"/>
    </row>
    <row r="4" spans="1:6" x14ac:dyDescent="0.2">
      <c r="A4" s="108" t="s">
        <v>35</v>
      </c>
      <c r="B4" s="110" t="s">
        <v>36</v>
      </c>
      <c r="C4" s="110" t="s">
        <v>9</v>
      </c>
      <c r="D4" s="110" t="s">
        <v>119</v>
      </c>
      <c r="E4" s="110" t="s">
        <v>118</v>
      </c>
      <c r="F4" s="106"/>
    </row>
    <row r="5" spans="1:6" x14ac:dyDescent="0.2">
      <c r="A5" s="108"/>
      <c r="B5" s="108"/>
      <c r="C5" s="108"/>
      <c r="D5" s="108"/>
      <c r="E5" s="108"/>
      <c r="F5" s="106"/>
    </row>
    <row r="6" spans="1:6" x14ac:dyDescent="0.2">
      <c r="A6" s="108"/>
      <c r="B6" s="107" t="s">
        <v>37</v>
      </c>
      <c r="C6" s="107" t="s">
        <v>8</v>
      </c>
      <c r="D6" s="107" t="s">
        <v>38</v>
      </c>
      <c r="E6" s="107" t="s">
        <v>39</v>
      </c>
      <c r="F6" s="106"/>
    </row>
    <row r="7" spans="1:6" x14ac:dyDescent="0.2">
      <c r="A7" s="108"/>
      <c r="B7" s="107" t="s">
        <v>74</v>
      </c>
      <c r="C7" s="107" t="s">
        <v>4</v>
      </c>
      <c r="D7" s="107" t="s">
        <v>68</v>
      </c>
      <c r="E7" s="107" t="s">
        <v>68</v>
      </c>
      <c r="F7" s="106"/>
    </row>
    <row r="8" spans="1:6" x14ac:dyDescent="0.2">
      <c r="A8" s="108"/>
      <c r="B8" s="107" t="s">
        <v>75</v>
      </c>
      <c r="C8" s="107" t="s">
        <v>5</v>
      </c>
      <c r="D8" s="107" t="s">
        <v>70</v>
      </c>
      <c r="E8" s="107" t="s">
        <v>70</v>
      </c>
      <c r="F8" s="106"/>
    </row>
    <row r="9" spans="1:6" x14ac:dyDescent="0.2">
      <c r="A9" s="108"/>
      <c r="B9" s="106"/>
      <c r="C9" s="106"/>
      <c r="D9" s="106"/>
      <c r="E9" s="106"/>
      <c r="F9" s="106"/>
    </row>
    <row r="10" spans="1:6" x14ac:dyDescent="0.2">
      <c r="A10" s="108" t="s">
        <v>35</v>
      </c>
      <c r="B10" s="107" t="s">
        <v>41</v>
      </c>
      <c r="C10" s="107" t="s">
        <v>23</v>
      </c>
      <c r="D10" s="107" t="s">
        <v>45</v>
      </c>
      <c r="E10" s="107" t="s">
        <v>46</v>
      </c>
      <c r="F10" s="106"/>
    </row>
    <row r="11" spans="1:6" x14ac:dyDescent="0.2">
      <c r="A11" s="106"/>
      <c r="B11" s="107" t="s">
        <v>44</v>
      </c>
      <c r="C11" s="107" t="s">
        <v>0</v>
      </c>
      <c r="D11" s="107" t="s">
        <v>42</v>
      </c>
      <c r="E11" s="107" t="s">
        <v>43</v>
      </c>
      <c r="F11" s="106"/>
    </row>
    <row r="12" spans="1:6" x14ac:dyDescent="0.2">
      <c r="A12" s="106"/>
      <c r="B12" s="107" t="s">
        <v>47</v>
      </c>
      <c r="C12" s="107" t="s">
        <v>1</v>
      </c>
      <c r="D12" s="107" t="s">
        <v>48</v>
      </c>
      <c r="E12" s="107" t="s">
        <v>49</v>
      </c>
      <c r="F12" s="106"/>
    </row>
    <row r="13" spans="1:6" x14ac:dyDescent="0.2">
      <c r="A13" s="106"/>
      <c r="B13" s="107" t="s">
        <v>50</v>
      </c>
      <c r="C13" s="107" t="s">
        <v>2</v>
      </c>
      <c r="D13" s="107" t="s">
        <v>54</v>
      </c>
      <c r="E13" s="107" t="s">
        <v>55</v>
      </c>
      <c r="F13" s="106"/>
    </row>
    <row r="14" spans="1:6" x14ac:dyDescent="0.2">
      <c r="A14" s="106"/>
      <c r="B14" s="107" t="s">
        <v>53</v>
      </c>
      <c r="C14" s="107" t="s">
        <v>3</v>
      </c>
      <c r="D14" s="107" t="s">
        <v>3</v>
      </c>
      <c r="E14" s="107" t="s">
        <v>59</v>
      </c>
      <c r="F14" s="106"/>
    </row>
    <row r="15" spans="1:6" x14ac:dyDescent="0.2">
      <c r="A15" s="106"/>
      <c r="B15" s="106"/>
      <c r="C15" s="106"/>
      <c r="D15" s="106"/>
      <c r="E15" s="106"/>
      <c r="F15" s="106"/>
    </row>
    <row r="16" spans="1:6" x14ac:dyDescent="0.2">
      <c r="A16" s="106"/>
      <c r="B16" s="107" t="s">
        <v>76</v>
      </c>
      <c r="C16" s="115" t="s">
        <v>6</v>
      </c>
      <c r="D16" s="115" t="s">
        <v>120</v>
      </c>
      <c r="E16" s="116" t="s">
        <v>122</v>
      </c>
      <c r="F16" s="106"/>
    </row>
    <row r="17" spans="1:6" ht="51" x14ac:dyDescent="0.2">
      <c r="A17" s="106"/>
      <c r="B17" s="107" t="s">
        <v>77</v>
      </c>
      <c r="C17" s="107" t="s">
        <v>7</v>
      </c>
      <c r="D17" s="107" t="s">
        <v>121</v>
      </c>
      <c r="E17" s="117" t="s">
        <v>123</v>
      </c>
      <c r="F17" s="106"/>
    </row>
    <row r="18" spans="1:6" x14ac:dyDescent="0.2">
      <c r="A18" s="106"/>
      <c r="B18" s="106"/>
      <c r="C18" s="106"/>
      <c r="D18" s="106"/>
      <c r="E18" s="106"/>
      <c r="F18" s="106"/>
    </row>
    <row r="19" spans="1:6" x14ac:dyDescent="0.2">
      <c r="A19" s="106" t="s">
        <v>40</v>
      </c>
      <c r="B19" s="107" t="s">
        <v>60</v>
      </c>
      <c r="C19" s="107" t="s">
        <v>22</v>
      </c>
      <c r="D19" s="107" t="s">
        <v>124</v>
      </c>
      <c r="E19" s="107" t="s">
        <v>125</v>
      </c>
      <c r="F19" s="106"/>
    </row>
    <row r="20" spans="1:6" x14ac:dyDescent="0.2">
      <c r="A20" s="106" t="s">
        <v>40</v>
      </c>
      <c r="B20" s="111" t="s">
        <v>61</v>
      </c>
      <c r="C20" s="112" t="s">
        <v>62</v>
      </c>
      <c r="D20" s="112" t="s">
        <v>63</v>
      </c>
      <c r="E20" s="112" t="s">
        <v>64</v>
      </c>
      <c r="F20" s="106"/>
    </row>
    <row r="21" spans="1:6" x14ac:dyDescent="0.2">
      <c r="A21" s="106"/>
      <c r="B21" s="106"/>
      <c r="C21" s="106"/>
      <c r="D21" s="106"/>
      <c r="E21" s="106"/>
      <c r="F21" s="106"/>
    </row>
    <row r="22" spans="1:6" x14ac:dyDescent="0.2">
      <c r="A22" s="108"/>
      <c r="B22" s="109"/>
      <c r="C22" s="106"/>
      <c r="D22" s="106"/>
      <c r="E22" s="106"/>
      <c r="F22" s="106"/>
    </row>
    <row r="23" spans="1:6" ht="25.5" x14ac:dyDescent="0.2">
      <c r="A23" s="108" t="s">
        <v>65</v>
      </c>
      <c r="B23" s="107" t="s">
        <v>66</v>
      </c>
      <c r="C23" s="107" t="s">
        <v>21</v>
      </c>
      <c r="D23" s="107" t="s">
        <v>127</v>
      </c>
      <c r="E23" s="110" t="s">
        <v>126</v>
      </c>
      <c r="F23" s="106"/>
    </row>
    <row r="24" spans="1:6" x14ac:dyDescent="0.2">
      <c r="A24" s="108"/>
      <c r="B24" s="106"/>
      <c r="C24" s="106"/>
      <c r="D24" s="106"/>
      <c r="E24" s="106"/>
      <c r="F24" s="106"/>
    </row>
    <row r="25" spans="1:6" x14ac:dyDescent="0.2">
      <c r="A25" s="108" t="s">
        <v>65</v>
      </c>
      <c r="B25" s="107" t="s">
        <v>67</v>
      </c>
      <c r="C25" s="107" t="s">
        <v>10</v>
      </c>
      <c r="D25" s="107" t="s">
        <v>128</v>
      </c>
      <c r="E25" s="107" t="s">
        <v>137</v>
      </c>
      <c r="F25" s="106"/>
    </row>
    <row r="26" spans="1:6" x14ac:dyDescent="0.2">
      <c r="A26" s="106"/>
      <c r="B26" s="107" t="s">
        <v>69</v>
      </c>
      <c r="C26" s="107" t="s">
        <v>11</v>
      </c>
      <c r="D26" s="107" t="s">
        <v>129</v>
      </c>
      <c r="E26" s="107" t="s">
        <v>138</v>
      </c>
      <c r="F26" s="106"/>
    </row>
    <row r="27" spans="1:6" x14ac:dyDescent="0.2">
      <c r="A27" s="106"/>
      <c r="B27" s="107" t="s">
        <v>71</v>
      </c>
      <c r="C27" s="107" t="s">
        <v>8</v>
      </c>
      <c r="D27" s="107" t="s">
        <v>38</v>
      </c>
      <c r="E27" s="107" t="s">
        <v>39</v>
      </c>
      <c r="F27" s="106"/>
    </row>
    <row r="28" spans="1:6" x14ac:dyDescent="0.2">
      <c r="A28" s="106"/>
      <c r="B28" s="107" t="s">
        <v>82</v>
      </c>
      <c r="C28" s="107" t="s">
        <v>96</v>
      </c>
      <c r="D28" s="107" t="s">
        <v>96</v>
      </c>
      <c r="E28" s="107" t="s">
        <v>133</v>
      </c>
      <c r="F28" s="106"/>
    </row>
    <row r="29" spans="1:6" x14ac:dyDescent="0.2">
      <c r="A29" s="106"/>
      <c r="B29" s="107" t="s">
        <v>83</v>
      </c>
      <c r="C29" s="107" t="s">
        <v>12</v>
      </c>
      <c r="D29" s="107" t="s">
        <v>132</v>
      </c>
      <c r="E29" s="107" t="s">
        <v>134</v>
      </c>
      <c r="F29" s="106"/>
    </row>
    <row r="30" spans="1:6" x14ac:dyDescent="0.2">
      <c r="A30" s="106"/>
      <c r="B30" s="107" t="s">
        <v>116</v>
      </c>
      <c r="C30" s="107" t="s">
        <v>72</v>
      </c>
      <c r="D30" s="107" t="s">
        <v>73</v>
      </c>
      <c r="E30" s="107" t="s">
        <v>135</v>
      </c>
      <c r="F30" s="106"/>
    </row>
    <row r="31" spans="1:6" x14ac:dyDescent="0.2">
      <c r="A31" s="106"/>
      <c r="B31" s="107" t="s">
        <v>117</v>
      </c>
      <c r="C31" s="107" t="s">
        <v>81</v>
      </c>
      <c r="D31" s="107" t="s">
        <v>130</v>
      </c>
      <c r="E31" s="107" t="s">
        <v>136</v>
      </c>
      <c r="F31" s="106"/>
    </row>
    <row r="32" spans="1:6" x14ac:dyDescent="0.2">
      <c r="A32" s="106"/>
      <c r="B32" s="106"/>
      <c r="C32" s="106"/>
      <c r="D32" s="106"/>
      <c r="E32" s="106"/>
      <c r="F32" s="106"/>
    </row>
    <row r="33" spans="1:6" x14ac:dyDescent="0.2">
      <c r="A33" s="106"/>
      <c r="B33" s="106"/>
      <c r="C33" s="106"/>
      <c r="D33" s="106"/>
      <c r="E33" s="106"/>
      <c r="F33" s="106"/>
    </row>
    <row r="34" spans="1:6" x14ac:dyDescent="0.2">
      <c r="A34" s="106"/>
      <c r="B34" s="107" t="s">
        <v>84</v>
      </c>
      <c r="C34" s="107" t="s">
        <v>13</v>
      </c>
      <c r="D34" s="107" t="s">
        <v>139</v>
      </c>
      <c r="E34" s="107" t="s">
        <v>146</v>
      </c>
      <c r="F34" s="106"/>
    </row>
    <row r="35" spans="1:6" x14ac:dyDescent="0.2">
      <c r="A35" s="106"/>
      <c r="B35" s="107" t="s">
        <v>85</v>
      </c>
      <c r="C35" s="107" t="s">
        <v>14</v>
      </c>
      <c r="D35" s="107" t="s">
        <v>140</v>
      </c>
      <c r="E35" s="107" t="s">
        <v>145</v>
      </c>
      <c r="F35" s="106"/>
    </row>
    <row r="36" spans="1:6" x14ac:dyDescent="0.2">
      <c r="A36" s="106"/>
      <c r="B36" s="107" t="s">
        <v>86</v>
      </c>
      <c r="C36" s="107" t="s">
        <v>97</v>
      </c>
      <c r="D36" s="107" t="s">
        <v>141</v>
      </c>
      <c r="E36" s="107" t="s">
        <v>144</v>
      </c>
      <c r="F36" s="106"/>
    </row>
    <row r="37" spans="1:6" x14ac:dyDescent="0.2">
      <c r="A37" s="106"/>
      <c r="B37" s="107" t="s">
        <v>87</v>
      </c>
      <c r="C37" s="107" t="s">
        <v>98</v>
      </c>
      <c r="D37" s="107" t="s">
        <v>142</v>
      </c>
      <c r="E37" s="107" t="s">
        <v>143</v>
      </c>
      <c r="F37" s="106"/>
    </row>
    <row r="38" spans="1:6" x14ac:dyDescent="0.2">
      <c r="A38" s="106"/>
      <c r="B38" s="107" t="s">
        <v>88</v>
      </c>
      <c r="C38" s="107" t="s">
        <v>16</v>
      </c>
      <c r="D38" s="107" t="s">
        <v>131</v>
      </c>
      <c r="E38" s="107" t="s">
        <v>58</v>
      </c>
      <c r="F38" s="106"/>
    </row>
    <row r="39" spans="1:6" x14ac:dyDescent="0.2">
      <c r="A39" s="106"/>
      <c r="B39" s="107" t="s">
        <v>89</v>
      </c>
      <c r="C39" s="107" t="s">
        <v>1</v>
      </c>
      <c r="D39" s="107" t="s">
        <v>48</v>
      </c>
      <c r="E39" s="107" t="s">
        <v>49</v>
      </c>
      <c r="F39" s="106"/>
    </row>
    <row r="40" spans="1:6" x14ac:dyDescent="0.2">
      <c r="A40" s="106"/>
      <c r="B40" s="107" t="s">
        <v>90</v>
      </c>
      <c r="C40" s="107" t="s">
        <v>0</v>
      </c>
      <c r="D40" s="107" t="s">
        <v>42</v>
      </c>
      <c r="E40" s="107" t="s">
        <v>43</v>
      </c>
      <c r="F40" s="106"/>
    </row>
    <row r="41" spans="1:6" x14ac:dyDescent="0.2">
      <c r="A41" s="106"/>
      <c r="B41" s="107" t="s">
        <v>91</v>
      </c>
      <c r="C41" s="107" t="s">
        <v>56</v>
      </c>
      <c r="D41" s="107" t="s">
        <v>57</v>
      </c>
      <c r="E41" s="107" t="s">
        <v>57</v>
      </c>
      <c r="F41" s="106"/>
    </row>
    <row r="42" spans="1:6" x14ac:dyDescent="0.2">
      <c r="A42" s="106"/>
      <c r="B42" s="107" t="s">
        <v>92</v>
      </c>
      <c r="C42" s="107" t="s">
        <v>2</v>
      </c>
      <c r="D42" s="107" t="s">
        <v>54</v>
      </c>
      <c r="E42" s="107" t="s">
        <v>55</v>
      </c>
      <c r="F42" s="106"/>
    </row>
    <row r="43" spans="1:6" x14ac:dyDescent="0.2">
      <c r="A43" s="106"/>
      <c r="B43" s="107" t="s">
        <v>93</v>
      </c>
      <c r="C43" s="107" t="s">
        <v>51</v>
      </c>
      <c r="D43" s="107" t="s">
        <v>52</v>
      </c>
      <c r="E43" s="107" t="s">
        <v>52</v>
      </c>
      <c r="F43" s="106"/>
    </row>
    <row r="44" spans="1:6" x14ac:dyDescent="0.2">
      <c r="A44" s="106"/>
      <c r="B44" s="107" t="s">
        <v>94</v>
      </c>
      <c r="C44" s="107" t="s">
        <v>78</v>
      </c>
      <c r="D44" s="107" t="s">
        <v>79</v>
      </c>
      <c r="E44" s="107" t="s">
        <v>80</v>
      </c>
      <c r="F44" s="106"/>
    </row>
    <row r="45" spans="1:6" x14ac:dyDescent="0.2">
      <c r="A45" s="106"/>
      <c r="B45" s="107" t="s">
        <v>95</v>
      </c>
      <c r="C45" s="107" t="s">
        <v>23</v>
      </c>
      <c r="D45" s="107" t="s">
        <v>45</v>
      </c>
      <c r="E45" s="107" t="s">
        <v>46</v>
      </c>
      <c r="F45" s="106"/>
    </row>
    <row r="46" spans="1:6" x14ac:dyDescent="0.2">
      <c r="A46" s="108"/>
      <c r="B46" s="106"/>
      <c r="C46" s="106"/>
      <c r="D46" s="106"/>
      <c r="E46" s="106"/>
      <c r="F46" s="106"/>
    </row>
    <row r="103" ht="64.5" customHeight="1"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2B42AF1050B42830E7D601649B832" ma:contentTypeVersion="6" ma:contentTypeDescription="Ein neues Dokument erstellen." ma:contentTypeScope="" ma:versionID="f4a8b9de0b99fa9e5c2797afc72cd3ec">
  <xsd:schema xmlns:xsd="http://www.w3.org/2001/XMLSchema" xmlns:xs="http://www.w3.org/2001/XMLSchema" xmlns:p="http://schemas.microsoft.com/office/2006/metadata/properties" xmlns:ns1="http://schemas.microsoft.com/sharepoint/v3" xmlns:ns2="2dda44d0-589c-43b4-b831-f67d9c18c93f" targetNamespace="http://schemas.microsoft.com/office/2006/metadata/properties" ma:root="true" ma:fieldsID="fbe637945e0b783f62913eb0768e863e" ns1:_="" ns2:_="">
    <xsd:import namespace="http://schemas.microsoft.com/sharepoint/v3"/>
    <xsd:import namespace="2dda44d0-589c-43b4-b831-f67d9c18c93f"/>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da44d0-589c-43b4-b831-f67d9c18c93f"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egorie xmlns="2dda44d0-589c-43b4-b831-f67d9c18c93f">17 Politik</Kategorie>
    <Benutzerdefinierte_x0020_ID xmlns="2dda44d0-589c-43b4-b831-f67d9c18c93f">1002</Benutzerdefinierte_x0020_ID>
    <Titel_DE xmlns="2dda44d0-589c-43b4-b831-f67d9c18c93f">Ständeratswahlen in Graubünden - Hauptergebnisse seit 1971</Titel_DE>
    <Titel_RM xmlns="2dda44d0-589c-43b4-b831-f67d9c18c93f">Elecziuns dal Cussegl dals chantuns en il Grischun – resultats principals dapi l'onn 1971</Titel_RM>
    <Titel_IT xmlns="2dda44d0-589c-43b4-b831-f67d9c18c93f">Elezioni del Consiglio degli Stati nei Grigioni - risultati principali dal 1971</Titel_I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1026187-50F6-4B96-94BE-922409FEB5EF}"/>
</file>

<file path=customXml/itemProps2.xml><?xml version="1.0" encoding="utf-8"?>
<ds:datastoreItem xmlns:ds="http://schemas.openxmlformats.org/officeDocument/2006/customXml" ds:itemID="{7E134339-3FD3-4972-95BA-2F1557582898}"/>
</file>

<file path=customXml/itemProps3.xml><?xml version="1.0" encoding="utf-8"?>
<ds:datastoreItem xmlns:ds="http://schemas.openxmlformats.org/officeDocument/2006/customXml" ds:itemID="{054681B3-0754-4B6E-BFC4-605D70394BA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Mandate nach Geschlecht</vt:lpstr>
      <vt:lpstr>Detailergebnisse seit 1990</vt:lpstr>
      <vt:lpstr>Uebersetzungen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Ständeratswahlen in Graubünden: Detailergebnisse seit 1990</dc:title>
  <dc:creator>Gianotti Stefano</dc:creator>
  <cp:lastModifiedBy>Gianotti Stefano</cp:lastModifiedBy>
  <cp:lastPrinted>2014-06-18T09:15:57Z</cp:lastPrinted>
  <dcterms:created xsi:type="dcterms:W3CDTF">2011-04-06T10:42:28Z</dcterms:created>
  <dcterms:modified xsi:type="dcterms:W3CDTF">2024-03-22T09:33:13Z</dcterms:modified>
  <cp:category>Statistik der Wahlen und Abstimmungen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0x0101007FB2B42AF1050B42830E7D601649B832</vt:lpwstr>
  </property>
</Properties>
</file>